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D:\2 0 2 2\INFORMES DE GESTIÓN\INFORME DE GESTIÓN SEGUNDO TRIMESTRE\"/>
    </mc:Choice>
  </mc:AlternateContent>
  <xr:revisionPtr revIDLastSave="0" documentId="13_ncr:1_{D980DAAA-3FDC-4C98-835D-05FE89D36B7F}" xr6:coauthVersionLast="36" xr6:coauthVersionMax="36" xr10:uidLastSave="{00000000-0000-0000-0000-000000000000}"/>
  <bookViews>
    <workbookView xWindow="0" yWindow="0" windowWidth="28800" windowHeight="9600" xr2:uid="{00000000-000D-0000-FFFF-FFFF00000000}"/>
  </bookViews>
  <sheets>
    <sheet name="EJECUCION UD" sheetId="1" r:id="rId1"/>
    <sheet name="EJECUCION BOGDATA" sheetId="2" r:id="rId2"/>
  </sheets>
  <definedNames>
    <definedName name="_xlnm._FilterDatabase" localSheetId="1" hidden="1">'EJECUCION BOGDATA'!$A$13:$T$13</definedName>
    <definedName name="_xlnm._FilterDatabase" localSheetId="0" hidden="1">'EJECUCION UD'!$A$10:$M$627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6" i="1" l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335" i="1"/>
  <c r="L20" i="1"/>
  <c r="L22" i="1"/>
  <c r="L25" i="1"/>
  <c r="L28" i="1"/>
  <c r="L31" i="1"/>
  <c r="L34" i="1"/>
  <c r="L37" i="1"/>
  <c r="L39" i="1"/>
  <c r="L42" i="1"/>
  <c r="L43" i="1"/>
  <c r="L44" i="1"/>
  <c r="L46" i="1"/>
  <c r="L47" i="1"/>
  <c r="L48" i="1"/>
  <c r="L51" i="1"/>
  <c r="L54" i="1"/>
  <c r="L55" i="1"/>
  <c r="L58" i="1"/>
  <c r="L59" i="1"/>
  <c r="L60" i="1"/>
  <c r="L63" i="1"/>
  <c r="L64" i="1"/>
  <c r="L65" i="1"/>
  <c r="L66" i="1"/>
  <c r="L67" i="1"/>
  <c r="L68" i="1"/>
  <c r="L69" i="1"/>
  <c r="L70" i="1"/>
  <c r="L71" i="1"/>
  <c r="L72" i="1"/>
  <c r="L73" i="1"/>
  <c r="L77" i="1"/>
  <c r="L78" i="1"/>
  <c r="L79" i="1"/>
  <c r="L81" i="1"/>
  <c r="L82" i="1"/>
  <c r="L83" i="1"/>
  <c r="L86" i="1"/>
  <c r="L87" i="1"/>
  <c r="L88" i="1"/>
  <c r="L91" i="1"/>
  <c r="L92" i="1"/>
  <c r="L93" i="1"/>
  <c r="L95" i="1"/>
  <c r="L96" i="1"/>
  <c r="L97" i="1"/>
  <c r="L100" i="1"/>
  <c r="L101" i="1"/>
  <c r="L102" i="1"/>
  <c r="L105" i="1"/>
  <c r="L106" i="1"/>
  <c r="L107" i="1"/>
  <c r="L110" i="1"/>
  <c r="L112" i="1"/>
  <c r="L114" i="1"/>
  <c r="L118" i="1"/>
  <c r="L121" i="1"/>
  <c r="L124" i="1"/>
  <c r="L129" i="1"/>
  <c r="L130" i="1"/>
  <c r="L131" i="1"/>
  <c r="L132" i="1"/>
  <c r="L133" i="1"/>
  <c r="L134" i="1"/>
  <c r="L137" i="1"/>
  <c r="L139" i="1"/>
  <c r="L141" i="1"/>
  <c r="L143" i="1"/>
  <c r="L145" i="1"/>
  <c r="L147" i="1"/>
  <c r="L150" i="1"/>
  <c r="L151" i="1"/>
  <c r="L152" i="1"/>
  <c r="L153" i="1"/>
  <c r="L154" i="1"/>
  <c r="L155" i="1"/>
  <c r="L157" i="1"/>
  <c r="L158" i="1"/>
  <c r="L159" i="1"/>
  <c r="L160" i="1"/>
  <c r="L161" i="1"/>
  <c r="L162" i="1"/>
  <c r="L166" i="1"/>
  <c r="L167" i="1"/>
  <c r="L168" i="1"/>
  <c r="L169" i="1"/>
  <c r="L170" i="1"/>
  <c r="L171" i="1"/>
  <c r="L174" i="1"/>
  <c r="L175" i="1"/>
  <c r="L176" i="1"/>
  <c r="L177" i="1"/>
  <c r="L178" i="1"/>
  <c r="L179" i="1"/>
  <c r="L182" i="1"/>
  <c r="L183" i="1"/>
  <c r="L184" i="1"/>
  <c r="L185" i="1"/>
  <c r="L186" i="1"/>
  <c r="L188" i="1"/>
  <c r="L191" i="1"/>
  <c r="L192" i="1"/>
  <c r="L193" i="1"/>
  <c r="L194" i="1"/>
  <c r="L195" i="1"/>
  <c r="L196" i="1"/>
  <c r="L199" i="1"/>
  <c r="L200" i="1"/>
  <c r="L201" i="1"/>
  <c r="L202" i="1"/>
  <c r="L203" i="1"/>
  <c r="L204" i="1"/>
  <c r="L207" i="1"/>
  <c r="L209" i="1"/>
  <c r="L211" i="1"/>
  <c r="L213" i="1"/>
  <c r="L215" i="1"/>
  <c r="L217" i="1"/>
  <c r="L224" i="1"/>
  <c r="L225" i="1"/>
  <c r="L226" i="1"/>
  <c r="L227" i="1"/>
  <c r="L228" i="1"/>
  <c r="L229" i="1"/>
  <c r="L234" i="1"/>
  <c r="L238" i="1"/>
  <c r="L239" i="1"/>
  <c r="L240" i="1"/>
  <c r="L241" i="1"/>
  <c r="L242" i="1"/>
  <c r="L243" i="1"/>
  <c r="L244" i="1"/>
  <c r="L245" i="1"/>
  <c r="L246" i="1"/>
  <c r="L247" i="1"/>
  <c r="L248" i="1"/>
  <c r="L250" i="1"/>
  <c r="L252" i="1"/>
  <c r="L253" i="1"/>
  <c r="L255" i="1"/>
  <c r="L257" i="1"/>
  <c r="L261" i="1"/>
  <c r="L262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5" i="1"/>
  <c r="L286" i="1"/>
  <c r="L288" i="1"/>
  <c r="L289" i="1"/>
  <c r="L290" i="1"/>
  <c r="L293" i="1"/>
  <c r="L294" i="1"/>
  <c r="L295" i="1"/>
  <c r="L296" i="1"/>
  <c r="L297" i="1"/>
  <c r="L298" i="1"/>
  <c r="L299" i="1"/>
  <c r="L302" i="1"/>
  <c r="L303" i="1"/>
  <c r="L304" i="1"/>
  <c r="L305" i="1"/>
  <c r="L306" i="1"/>
  <c r="L307" i="1"/>
  <c r="L308" i="1"/>
  <c r="L309" i="1"/>
  <c r="L310" i="1"/>
  <c r="L311" i="1"/>
  <c r="L312" i="1"/>
  <c r="L314" i="1"/>
  <c r="L317" i="1"/>
  <c r="L320" i="1"/>
  <c r="L321" i="1"/>
  <c r="L322" i="1"/>
  <c r="L323" i="1"/>
  <c r="L324" i="1"/>
  <c r="L327" i="1"/>
  <c r="L328" i="1"/>
  <c r="L329" i="1"/>
  <c r="L330" i="1"/>
  <c r="L331" i="1"/>
  <c r="L333" i="1"/>
  <c r="L334" i="1"/>
  <c r="G143" i="2" l="1"/>
  <c r="H143" i="2"/>
  <c r="I143" i="2"/>
  <c r="K143" i="2"/>
  <c r="H615" i="1"/>
  <c r="G141" i="2"/>
  <c r="H141" i="2"/>
  <c r="K141" i="2"/>
  <c r="K84" i="2"/>
  <c r="I84" i="2"/>
  <c r="H84" i="2"/>
  <c r="G84" i="2"/>
  <c r="E84" i="2"/>
  <c r="D84" i="2"/>
  <c r="F84" i="2"/>
  <c r="C84" i="2"/>
  <c r="J84" i="2" l="1"/>
  <c r="K611" i="1"/>
  <c r="D611" i="1"/>
  <c r="D141" i="2"/>
  <c r="F611" i="1"/>
  <c r="F141" i="2"/>
  <c r="G615" i="1"/>
  <c r="J615" i="1"/>
  <c r="J143" i="2"/>
  <c r="F615" i="1"/>
  <c r="F143" i="2"/>
  <c r="L143" i="2" s="1"/>
  <c r="C615" i="1"/>
  <c r="C143" i="2"/>
  <c r="H611" i="1"/>
  <c r="J611" i="1"/>
  <c r="J141" i="2"/>
  <c r="K615" i="1"/>
  <c r="D615" i="1"/>
  <c r="D143" i="2"/>
  <c r="L84" i="2"/>
  <c r="C611" i="1"/>
  <c r="C141" i="2"/>
  <c r="G611" i="1"/>
  <c r="I611" i="1"/>
  <c r="I141" i="2"/>
  <c r="I615" i="1"/>
  <c r="E615" i="1"/>
  <c r="E143" i="2"/>
  <c r="L141" i="2" l="1"/>
  <c r="E611" i="1"/>
  <c r="E141" i="2"/>
  <c r="G33" i="1" l="1"/>
  <c r="G32" i="1" s="1"/>
  <c r="G26" i="2"/>
  <c r="G21" i="1"/>
  <c r="G19" i="1"/>
  <c r="G17" i="1"/>
  <c r="C6" i="2"/>
  <c r="C5" i="2"/>
  <c r="G28" i="2"/>
  <c r="G29" i="2" l="1"/>
  <c r="G25" i="2"/>
  <c r="G30" i="1"/>
  <c r="G29" i="1" s="1"/>
  <c r="G27" i="1"/>
  <c r="G26" i="1" s="1"/>
  <c r="G27" i="2"/>
  <c r="G24" i="1"/>
  <c r="G23" i="1" s="1"/>
  <c r="G16" i="1"/>
  <c r="D21" i="1" l="1"/>
  <c r="E21" i="1"/>
  <c r="F21" i="1"/>
  <c r="H21" i="1"/>
  <c r="I21" i="1"/>
  <c r="J21" i="1"/>
  <c r="K21" i="1"/>
  <c r="D19" i="1"/>
  <c r="E19" i="1"/>
  <c r="F19" i="1"/>
  <c r="H19" i="1"/>
  <c r="I19" i="1"/>
  <c r="J19" i="1"/>
  <c r="K19" i="1"/>
  <c r="L19" i="1" l="1"/>
  <c r="L21" i="1"/>
  <c r="I24" i="1"/>
  <c r="I26" i="2"/>
  <c r="D24" i="1"/>
  <c r="D26" i="2"/>
  <c r="H27" i="1"/>
  <c r="H27" i="2"/>
  <c r="H24" i="1"/>
  <c r="H26" i="2"/>
  <c r="K27" i="1"/>
  <c r="K27" i="2"/>
  <c r="F27" i="1"/>
  <c r="F27" i="2"/>
  <c r="K24" i="1"/>
  <c r="K26" i="2"/>
  <c r="F24" i="1"/>
  <c r="F26" i="2"/>
  <c r="J27" i="1"/>
  <c r="J27" i="2"/>
  <c r="E27" i="1"/>
  <c r="E27" i="2"/>
  <c r="J24" i="1"/>
  <c r="J26" i="2"/>
  <c r="E24" i="1"/>
  <c r="E26" i="2"/>
  <c r="I27" i="1"/>
  <c r="I27" i="2"/>
  <c r="D27" i="1"/>
  <c r="D27" i="2"/>
  <c r="D133" i="2"/>
  <c r="E133" i="2"/>
  <c r="F133" i="2"/>
  <c r="G133" i="2"/>
  <c r="H133" i="2"/>
  <c r="I133" i="2"/>
  <c r="J133" i="2"/>
  <c r="K133" i="2"/>
  <c r="D134" i="2"/>
  <c r="E134" i="2"/>
  <c r="F134" i="2"/>
  <c r="G134" i="2"/>
  <c r="H134" i="2"/>
  <c r="I134" i="2"/>
  <c r="J134" i="2"/>
  <c r="K134" i="2"/>
  <c r="D145" i="2"/>
  <c r="E145" i="2"/>
  <c r="F145" i="2"/>
  <c r="G145" i="2"/>
  <c r="H145" i="2"/>
  <c r="I145" i="2"/>
  <c r="J145" i="2"/>
  <c r="K145" i="2"/>
  <c r="D144" i="2"/>
  <c r="E144" i="2"/>
  <c r="F144" i="2"/>
  <c r="G144" i="2"/>
  <c r="H144" i="2"/>
  <c r="I144" i="2"/>
  <c r="J144" i="2"/>
  <c r="K144" i="2"/>
  <c r="D142" i="2"/>
  <c r="E142" i="2"/>
  <c r="F142" i="2"/>
  <c r="G142" i="2"/>
  <c r="H142" i="2"/>
  <c r="I142" i="2"/>
  <c r="J142" i="2"/>
  <c r="K142" i="2"/>
  <c r="D140" i="2"/>
  <c r="E140" i="2"/>
  <c r="F140" i="2"/>
  <c r="G140" i="2"/>
  <c r="I140" i="2"/>
  <c r="J140" i="2"/>
  <c r="K140" i="2"/>
  <c r="D139" i="2"/>
  <c r="E139" i="2"/>
  <c r="F139" i="2"/>
  <c r="G139" i="2"/>
  <c r="H139" i="2"/>
  <c r="I139" i="2"/>
  <c r="J139" i="2"/>
  <c r="K139" i="2"/>
  <c r="D138" i="2"/>
  <c r="E138" i="2"/>
  <c r="F138" i="2"/>
  <c r="G138" i="2"/>
  <c r="H138" i="2"/>
  <c r="I138" i="2"/>
  <c r="J138" i="2"/>
  <c r="K138" i="2"/>
  <c r="D137" i="2"/>
  <c r="E137" i="2"/>
  <c r="F137" i="2"/>
  <c r="G137" i="2"/>
  <c r="H137" i="2"/>
  <c r="I137" i="2"/>
  <c r="J137" i="2"/>
  <c r="K137" i="2"/>
  <c r="D136" i="2"/>
  <c r="E136" i="2"/>
  <c r="F136" i="2"/>
  <c r="G136" i="2"/>
  <c r="H136" i="2"/>
  <c r="I136" i="2"/>
  <c r="J136" i="2"/>
  <c r="K136" i="2"/>
  <c r="D135" i="2"/>
  <c r="E135" i="2"/>
  <c r="F135" i="2"/>
  <c r="G135" i="2"/>
  <c r="H135" i="2"/>
  <c r="I135" i="2"/>
  <c r="J135" i="2"/>
  <c r="K135" i="2"/>
  <c r="D24" i="2"/>
  <c r="E24" i="2"/>
  <c r="F24" i="2"/>
  <c r="G24" i="2"/>
  <c r="H24" i="2"/>
  <c r="I24" i="2"/>
  <c r="J24" i="2"/>
  <c r="K24" i="2"/>
  <c r="D23" i="2"/>
  <c r="E23" i="2"/>
  <c r="F23" i="2"/>
  <c r="G23" i="2"/>
  <c r="H23" i="2"/>
  <c r="I23" i="2"/>
  <c r="J23" i="2"/>
  <c r="K23" i="2"/>
  <c r="D22" i="2"/>
  <c r="E22" i="2"/>
  <c r="F22" i="2"/>
  <c r="G22" i="2"/>
  <c r="H22" i="2"/>
  <c r="I22" i="2"/>
  <c r="J22" i="2"/>
  <c r="K22" i="2"/>
  <c r="D21" i="2"/>
  <c r="E21" i="2"/>
  <c r="F21" i="2"/>
  <c r="G21" i="2"/>
  <c r="H21" i="2"/>
  <c r="I21" i="2"/>
  <c r="J21" i="2"/>
  <c r="K21" i="2"/>
  <c r="D20" i="2"/>
  <c r="E20" i="2"/>
  <c r="F20" i="2"/>
  <c r="G20" i="2"/>
  <c r="H20" i="2"/>
  <c r="I20" i="2"/>
  <c r="J20" i="2"/>
  <c r="K20" i="2"/>
  <c r="D17" i="2"/>
  <c r="E17" i="2"/>
  <c r="F17" i="2"/>
  <c r="G17" i="2"/>
  <c r="H17" i="2"/>
  <c r="I17" i="2"/>
  <c r="J17" i="2"/>
  <c r="K17" i="2"/>
  <c r="D19" i="2"/>
  <c r="E19" i="2"/>
  <c r="F19" i="2"/>
  <c r="G19" i="2"/>
  <c r="H19" i="2"/>
  <c r="I19" i="2"/>
  <c r="J19" i="2"/>
  <c r="K19" i="2"/>
  <c r="D127" i="2"/>
  <c r="E127" i="2"/>
  <c r="F127" i="2"/>
  <c r="G127" i="2"/>
  <c r="H127" i="2"/>
  <c r="I127" i="2"/>
  <c r="J127" i="2"/>
  <c r="K127" i="2"/>
  <c r="D128" i="2"/>
  <c r="E128" i="2"/>
  <c r="F128" i="2"/>
  <c r="G128" i="2"/>
  <c r="H128" i="2"/>
  <c r="I128" i="2"/>
  <c r="J128" i="2"/>
  <c r="K128" i="2"/>
  <c r="D129" i="2"/>
  <c r="E129" i="2"/>
  <c r="F129" i="2"/>
  <c r="G129" i="2"/>
  <c r="H129" i="2"/>
  <c r="I129" i="2"/>
  <c r="J129" i="2"/>
  <c r="K129" i="2"/>
  <c r="D130" i="2"/>
  <c r="E130" i="2"/>
  <c r="F130" i="2"/>
  <c r="G130" i="2"/>
  <c r="H130" i="2"/>
  <c r="I130" i="2"/>
  <c r="J130" i="2"/>
  <c r="K130" i="2"/>
  <c r="D126" i="2"/>
  <c r="E126" i="2"/>
  <c r="F126" i="2"/>
  <c r="G126" i="2"/>
  <c r="H126" i="2"/>
  <c r="I126" i="2"/>
  <c r="J126" i="2"/>
  <c r="K126" i="2"/>
  <c r="D123" i="2"/>
  <c r="E123" i="2"/>
  <c r="F123" i="2"/>
  <c r="G123" i="2"/>
  <c r="H123" i="2"/>
  <c r="I123" i="2"/>
  <c r="J123" i="2"/>
  <c r="K123" i="2"/>
  <c r="D119" i="2"/>
  <c r="E119" i="2"/>
  <c r="F119" i="2"/>
  <c r="G119" i="2"/>
  <c r="H119" i="2"/>
  <c r="I119" i="2"/>
  <c r="J119" i="2"/>
  <c r="K119" i="2"/>
  <c r="D117" i="2"/>
  <c r="E117" i="2"/>
  <c r="F117" i="2"/>
  <c r="G117" i="2"/>
  <c r="H117" i="2"/>
  <c r="I117" i="2"/>
  <c r="J117" i="2"/>
  <c r="K117" i="2"/>
  <c r="D118" i="2"/>
  <c r="E118" i="2"/>
  <c r="F118" i="2"/>
  <c r="G118" i="2"/>
  <c r="H118" i="2"/>
  <c r="I118" i="2"/>
  <c r="J118" i="2"/>
  <c r="K118" i="2"/>
  <c r="D120" i="2"/>
  <c r="E120" i="2"/>
  <c r="F120" i="2"/>
  <c r="G120" i="2"/>
  <c r="H120" i="2"/>
  <c r="I120" i="2"/>
  <c r="J120" i="2"/>
  <c r="K120" i="2"/>
  <c r="D111" i="2"/>
  <c r="E111" i="2"/>
  <c r="F111" i="2"/>
  <c r="G111" i="2"/>
  <c r="H111" i="2"/>
  <c r="I111" i="2"/>
  <c r="J111" i="2"/>
  <c r="K111" i="2"/>
  <c r="D112" i="2"/>
  <c r="E112" i="2"/>
  <c r="F112" i="2"/>
  <c r="G112" i="2"/>
  <c r="H112" i="2"/>
  <c r="I112" i="2"/>
  <c r="J112" i="2"/>
  <c r="K112" i="2"/>
  <c r="D113" i="2"/>
  <c r="E113" i="2"/>
  <c r="F113" i="2"/>
  <c r="G113" i="2"/>
  <c r="H113" i="2"/>
  <c r="I113" i="2"/>
  <c r="J113" i="2"/>
  <c r="K113" i="2"/>
  <c r="D114" i="2"/>
  <c r="E114" i="2"/>
  <c r="F114" i="2"/>
  <c r="G114" i="2"/>
  <c r="H114" i="2"/>
  <c r="I114" i="2"/>
  <c r="J114" i="2"/>
  <c r="K114" i="2"/>
  <c r="D116" i="2"/>
  <c r="E116" i="2"/>
  <c r="F116" i="2"/>
  <c r="G116" i="2"/>
  <c r="H116" i="2"/>
  <c r="I116" i="2"/>
  <c r="J116" i="2"/>
  <c r="K116" i="2"/>
  <c r="D108" i="2"/>
  <c r="E108" i="2"/>
  <c r="F108" i="2"/>
  <c r="G108" i="2"/>
  <c r="H108" i="2"/>
  <c r="I108" i="2"/>
  <c r="J108" i="2"/>
  <c r="K108" i="2"/>
  <c r="D105" i="2"/>
  <c r="E105" i="2"/>
  <c r="F105" i="2"/>
  <c r="G105" i="2"/>
  <c r="H105" i="2"/>
  <c r="I105" i="2"/>
  <c r="J105" i="2"/>
  <c r="K105" i="2"/>
  <c r="D106" i="2"/>
  <c r="E106" i="2"/>
  <c r="F106" i="2"/>
  <c r="G106" i="2"/>
  <c r="H106" i="2"/>
  <c r="I106" i="2"/>
  <c r="J106" i="2"/>
  <c r="K106" i="2"/>
  <c r="D107" i="2"/>
  <c r="E107" i="2"/>
  <c r="F107" i="2"/>
  <c r="G107" i="2"/>
  <c r="H107" i="2"/>
  <c r="I107" i="2"/>
  <c r="J107" i="2"/>
  <c r="K107" i="2"/>
  <c r="D104" i="2"/>
  <c r="E104" i="2"/>
  <c r="F104" i="2"/>
  <c r="G104" i="2"/>
  <c r="H104" i="2"/>
  <c r="I104" i="2"/>
  <c r="J104" i="2"/>
  <c r="K104" i="2"/>
  <c r="D99" i="2"/>
  <c r="E99" i="2"/>
  <c r="F99" i="2"/>
  <c r="G99" i="2"/>
  <c r="H99" i="2"/>
  <c r="I99" i="2"/>
  <c r="J99" i="2"/>
  <c r="K99" i="2"/>
  <c r="D100" i="2"/>
  <c r="E100" i="2"/>
  <c r="F100" i="2"/>
  <c r="G100" i="2"/>
  <c r="H100" i="2"/>
  <c r="I100" i="2"/>
  <c r="J100" i="2"/>
  <c r="K100" i="2"/>
  <c r="D101" i="2"/>
  <c r="E101" i="2"/>
  <c r="F101" i="2"/>
  <c r="G101" i="2"/>
  <c r="H101" i="2"/>
  <c r="I101" i="2"/>
  <c r="J101" i="2"/>
  <c r="K101" i="2"/>
  <c r="D97" i="2"/>
  <c r="E97" i="2"/>
  <c r="F97" i="2"/>
  <c r="G97" i="2"/>
  <c r="H97" i="2"/>
  <c r="I97" i="2"/>
  <c r="J97" i="2"/>
  <c r="K97" i="2"/>
  <c r="D91" i="2"/>
  <c r="E91" i="2"/>
  <c r="F91" i="2"/>
  <c r="G91" i="2"/>
  <c r="H91" i="2"/>
  <c r="I91" i="2"/>
  <c r="J91" i="2"/>
  <c r="K91" i="2"/>
  <c r="D92" i="2"/>
  <c r="E92" i="2"/>
  <c r="F92" i="2"/>
  <c r="G92" i="2"/>
  <c r="H92" i="2"/>
  <c r="I92" i="2"/>
  <c r="J92" i="2"/>
  <c r="K92" i="2"/>
  <c r="D93" i="2"/>
  <c r="E93" i="2"/>
  <c r="F93" i="2"/>
  <c r="G93" i="2"/>
  <c r="H93" i="2"/>
  <c r="I93" i="2"/>
  <c r="J93" i="2"/>
  <c r="K93" i="2"/>
  <c r="D94" i="2"/>
  <c r="E94" i="2"/>
  <c r="F94" i="2"/>
  <c r="G94" i="2"/>
  <c r="H94" i="2"/>
  <c r="I94" i="2"/>
  <c r="J94" i="2"/>
  <c r="K94" i="2"/>
  <c r="D89" i="2"/>
  <c r="E89" i="2"/>
  <c r="F89" i="2"/>
  <c r="G89" i="2"/>
  <c r="H89" i="2"/>
  <c r="I89" i="2"/>
  <c r="J89" i="2"/>
  <c r="K89" i="2"/>
  <c r="D96" i="2"/>
  <c r="E96" i="2"/>
  <c r="F96" i="2"/>
  <c r="G96" i="2"/>
  <c r="H96" i="2"/>
  <c r="I96" i="2"/>
  <c r="J96" i="2"/>
  <c r="K96" i="2"/>
  <c r="D73" i="2"/>
  <c r="E73" i="2"/>
  <c r="G73" i="2"/>
  <c r="H73" i="2"/>
  <c r="I73" i="2"/>
  <c r="J73" i="2"/>
  <c r="K73" i="2"/>
  <c r="D74" i="2"/>
  <c r="E74" i="2"/>
  <c r="F74" i="2"/>
  <c r="G74" i="2"/>
  <c r="H74" i="2"/>
  <c r="I74" i="2"/>
  <c r="J74" i="2"/>
  <c r="K74" i="2"/>
  <c r="D75" i="2"/>
  <c r="E75" i="2"/>
  <c r="F75" i="2"/>
  <c r="G75" i="2"/>
  <c r="H75" i="2"/>
  <c r="I75" i="2"/>
  <c r="J75" i="2"/>
  <c r="K75" i="2"/>
  <c r="D76" i="2"/>
  <c r="E76" i="2"/>
  <c r="F76" i="2"/>
  <c r="G76" i="2"/>
  <c r="H76" i="2"/>
  <c r="I76" i="2"/>
  <c r="J76" i="2"/>
  <c r="K76" i="2"/>
  <c r="D77" i="2"/>
  <c r="E77" i="2"/>
  <c r="F77" i="2"/>
  <c r="G77" i="2"/>
  <c r="H77" i="2"/>
  <c r="I77" i="2"/>
  <c r="J77" i="2"/>
  <c r="K77" i="2"/>
  <c r="D78" i="2"/>
  <c r="E78" i="2"/>
  <c r="F78" i="2"/>
  <c r="G78" i="2"/>
  <c r="H78" i="2"/>
  <c r="I78" i="2"/>
  <c r="J78" i="2"/>
  <c r="K78" i="2"/>
  <c r="D79" i="2"/>
  <c r="E79" i="2"/>
  <c r="F79" i="2"/>
  <c r="G79" i="2"/>
  <c r="H79" i="2"/>
  <c r="I79" i="2"/>
  <c r="J79" i="2"/>
  <c r="K79" i="2"/>
  <c r="D70" i="2"/>
  <c r="E70" i="2"/>
  <c r="F70" i="2"/>
  <c r="G70" i="2"/>
  <c r="H70" i="2"/>
  <c r="I70" i="2"/>
  <c r="J70" i="2"/>
  <c r="K70" i="2"/>
  <c r="D71" i="2"/>
  <c r="E71" i="2"/>
  <c r="G71" i="2"/>
  <c r="H71" i="2"/>
  <c r="I71" i="2"/>
  <c r="J71" i="2"/>
  <c r="K71" i="2"/>
  <c r="D69" i="2"/>
  <c r="E69" i="2"/>
  <c r="F69" i="2"/>
  <c r="G69" i="2"/>
  <c r="H69" i="2"/>
  <c r="I69" i="2"/>
  <c r="J69" i="2"/>
  <c r="K69" i="2"/>
  <c r="D66" i="2"/>
  <c r="E66" i="2"/>
  <c r="F66" i="2"/>
  <c r="G66" i="2"/>
  <c r="H66" i="2"/>
  <c r="I66" i="2"/>
  <c r="J66" i="2"/>
  <c r="K66" i="2"/>
  <c r="D65" i="2"/>
  <c r="E65" i="2"/>
  <c r="F65" i="2"/>
  <c r="G65" i="2"/>
  <c r="H65" i="2"/>
  <c r="I65" i="2"/>
  <c r="J65" i="2"/>
  <c r="K65" i="2"/>
  <c r="D63" i="2"/>
  <c r="E63" i="2"/>
  <c r="F63" i="2"/>
  <c r="G63" i="2"/>
  <c r="H63" i="2"/>
  <c r="I63" i="2"/>
  <c r="J63" i="2"/>
  <c r="K63" i="2"/>
  <c r="D62" i="2"/>
  <c r="E62" i="2"/>
  <c r="F62" i="2"/>
  <c r="G62" i="2"/>
  <c r="H62" i="2"/>
  <c r="I62" i="2"/>
  <c r="J62" i="2"/>
  <c r="K62" i="2"/>
  <c r="D60" i="2"/>
  <c r="E60" i="2"/>
  <c r="F60" i="2"/>
  <c r="G60" i="2"/>
  <c r="H60" i="2"/>
  <c r="I60" i="2"/>
  <c r="J60" i="2"/>
  <c r="K60" i="2"/>
  <c r="D216" i="1"/>
  <c r="E216" i="1"/>
  <c r="F216" i="1"/>
  <c r="G216" i="1"/>
  <c r="H216" i="1"/>
  <c r="I216" i="1"/>
  <c r="J216" i="1"/>
  <c r="K216" i="1"/>
  <c r="D214" i="1"/>
  <c r="E214" i="1"/>
  <c r="F214" i="1"/>
  <c r="G214" i="1"/>
  <c r="H214" i="1"/>
  <c r="I214" i="1"/>
  <c r="J214" i="1"/>
  <c r="K214" i="1"/>
  <c r="D212" i="1"/>
  <c r="E212" i="1"/>
  <c r="F212" i="1"/>
  <c r="G212" i="1"/>
  <c r="H212" i="1"/>
  <c r="I212" i="1"/>
  <c r="J212" i="1"/>
  <c r="K212" i="1"/>
  <c r="D210" i="1"/>
  <c r="E210" i="1"/>
  <c r="F210" i="1"/>
  <c r="G210" i="1"/>
  <c r="H210" i="1"/>
  <c r="I210" i="1"/>
  <c r="J210" i="1"/>
  <c r="K210" i="1"/>
  <c r="D208" i="1"/>
  <c r="E208" i="1"/>
  <c r="F208" i="1"/>
  <c r="G208" i="1"/>
  <c r="H208" i="1"/>
  <c r="I208" i="1"/>
  <c r="J208" i="1"/>
  <c r="K208" i="1"/>
  <c r="D146" i="1"/>
  <c r="E146" i="1"/>
  <c r="F146" i="1"/>
  <c r="G146" i="1"/>
  <c r="H146" i="1"/>
  <c r="I146" i="1"/>
  <c r="J146" i="1"/>
  <c r="K146" i="1"/>
  <c r="D144" i="1"/>
  <c r="E144" i="1"/>
  <c r="F144" i="1"/>
  <c r="G144" i="1"/>
  <c r="H144" i="1"/>
  <c r="I144" i="1"/>
  <c r="J144" i="1"/>
  <c r="K144" i="1"/>
  <c r="D142" i="1"/>
  <c r="E142" i="1"/>
  <c r="F142" i="1"/>
  <c r="G142" i="1"/>
  <c r="H142" i="1"/>
  <c r="I142" i="1"/>
  <c r="J142" i="1"/>
  <c r="K142" i="1"/>
  <c r="D140" i="1"/>
  <c r="E140" i="1"/>
  <c r="F140" i="1"/>
  <c r="G140" i="1"/>
  <c r="H140" i="1"/>
  <c r="I140" i="1"/>
  <c r="J140" i="1"/>
  <c r="K140" i="1"/>
  <c r="D138" i="1"/>
  <c r="E138" i="1"/>
  <c r="F138" i="1"/>
  <c r="G138" i="1"/>
  <c r="H138" i="1"/>
  <c r="I138" i="1"/>
  <c r="J138" i="1"/>
  <c r="K138" i="1"/>
  <c r="L138" i="1" l="1"/>
  <c r="L140" i="1"/>
  <c r="L144" i="1"/>
  <c r="L146" i="1"/>
  <c r="L208" i="1"/>
  <c r="L210" i="1"/>
  <c r="L212" i="1"/>
  <c r="L214" i="1"/>
  <c r="L216" i="1"/>
  <c r="L142" i="1"/>
  <c r="L27" i="1"/>
  <c r="L24" i="1"/>
  <c r="F71" i="2"/>
  <c r="L71" i="2" s="1"/>
  <c r="F73" i="2"/>
  <c r="L73" i="2" s="1"/>
  <c r="F81" i="2"/>
  <c r="L89" i="2"/>
  <c r="L94" i="2"/>
  <c r="L93" i="2"/>
  <c r="L92" i="2"/>
  <c r="L91" i="2"/>
  <c r="L104" i="2"/>
  <c r="L108" i="2"/>
  <c r="L116" i="2"/>
  <c r="L114" i="2"/>
  <c r="L113" i="2"/>
  <c r="L112" i="2"/>
  <c r="L111" i="2"/>
  <c r="L120" i="2"/>
  <c r="L118" i="2"/>
  <c r="L117" i="2"/>
  <c r="L119" i="2"/>
  <c r="L123" i="2"/>
  <c r="L126" i="2"/>
  <c r="L23" i="2"/>
  <c r="L24" i="2"/>
  <c r="L134" i="2"/>
  <c r="L133" i="2"/>
  <c r="L96" i="2"/>
  <c r="L97" i="2"/>
  <c r="L101" i="2"/>
  <c r="L100" i="2"/>
  <c r="L99" i="2"/>
  <c r="L135" i="2"/>
  <c r="L136" i="2"/>
  <c r="L137" i="2"/>
  <c r="L138" i="2"/>
  <c r="L139" i="2"/>
  <c r="L140" i="2"/>
  <c r="L142" i="2"/>
  <c r="L144" i="2"/>
  <c r="L145" i="2"/>
  <c r="L19" i="2"/>
  <c r="L17" i="2"/>
  <c r="L20" i="2"/>
  <c r="L21" i="2"/>
  <c r="L22" i="2"/>
  <c r="L27" i="2"/>
  <c r="L107" i="2"/>
  <c r="L106" i="2"/>
  <c r="L105" i="2"/>
  <c r="L130" i="2"/>
  <c r="L129" i="2"/>
  <c r="L128" i="2"/>
  <c r="L127" i="2"/>
  <c r="F165" i="1"/>
  <c r="F52" i="2"/>
  <c r="F173" i="1"/>
  <c r="F53" i="2"/>
  <c r="J181" i="1"/>
  <c r="J54" i="2"/>
  <c r="F181" i="1"/>
  <c r="F54" i="2"/>
  <c r="J187" i="1"/>
  <c r="J55" i="2"/>
  <c r="F187" i="1"/>
  <c r="F55" i="2"/>
  <c r="J190" i="1"/>
  <c r="J56" i="2"/>
  <c r="F190" i="1"/>
  <c r="F56" i="2"/>
  <c r="J198" i="1"/>
  <c r="J57" i="2"/>
  <c r="F198" i="1"/>
  <c r="F57" i="2"/>
  <c r="J206" i="1"/>
  <c r="J58" i="2"/>
  <c r="F206" i="1"/>
  <c r="F58" i="2"/>
  <c r="K125" i="2"/>
  <c r="G125" i="2"/>
  <c r="K124" i="2"/>
  <c r="G124" i="2"/>
  <c r="K563" i="1"/>
  <c r="K562" i="1" s="1"/>
  <c r="K18" i="2"/>
  <c r="G563" i="1"/>
  <c r="G562" i="1" s="1"/>
  <c r="G18" i="2"/>
  <c r="J156" i="1"/>
  <c r="J51" i="2"/>
  <c r="I136" i="1"/>
  <c r="I49" i="2"/>
  <c r="I173" i="1"/>
  <c r="I53" i="2"/>
  <c r="E173" i="1"/>
  <c r="E53" i="2"/>
  <c r="I181" i="1"/>
  <c r="I54" i="2"/>
  <c r="E181" i="1"/>
  <c r="E54" i="2"/>
  <c r="I187" i="1"/>
  <c r="I55" i="2"/>
  <c r="E187" i="1"/>
  <c r="E55" i="2"/>
  <c r="I190" i="1"/>
  <c r="I56" i="2"/>
  <c r="E190" i="1"/>
  <c r="E56" i="2"/>
  <c r="I198" i="1"/>
  <c r="I57" i="2"/>
  <c r="E198" i="1"/>
  <c r="E57" i="2"/>
  <c r="I206" i="1"/>
  <c r="I58" i="2"/>
  <c r="E206" i="1"/>
  <c r="E58" i="2"/>
  <c r="L60" i="2"/>
  <c r="L62" i="2"/>
  <c r="L63" i="2"/>
  <c r="L65" i="2"/>
  <c r="L66" i="2"/>
  <c r="L69" i="2"/>
  <c r="L70" i="2"/>
  <c r="L79" i="2"/>
  <c r="L78" i="2"/>
  <c r="L77" i="2"/>
  <c r="L76" i="2"/>
  <c r="L75" i="2"/>
  <c r="L74" i="2"/>
  <c r="J125" i="2"/>
  <c r="F125" i="2"/>
  <c r="J124" i="2"/>
  <c r="F124" i="2"/>
  <c r="J563" i="1"/>
  <c r="J562" i="1" s="1"/>
  <c r="J18" i="2"/>
  <c r="F563" i="1"/>
  <c r="F562" i="1" s="1"/>
  <c r="F18" i="2"/>
  <c r="J136" i="1"/>
  <c r="J49" i="2"/>
  <c r="F149" i="1"/>
  <c r="F50" i="2"/>
  <c r="E136" i="1"/>
  <c r="E49" i="2"/>
  <c r="I149" i="1"/>
  <c r="I50" i="2"/>
  <c r="I156" i="1"/>
  <c r="I51" i="2"/>
  <c r="E165" i="1"/>
  <c r="E52" i="2"/>
  <c r="H136" i="1"/>
  <c r="H49" i="2"/>
  <c r="D136" i="1"/>
  <c r="D49" i="2"/>
  <c r="H149" i="1"/>
  <c r="H50" i="2"/>
  <c r="D149" i="1"/>
  <c r="D50" i="2"/>
  <c r="H156" i="1"/>
  <c r="H51" i="2"/>
  <c r="D156" i="1"/>
  <c r="D51" i="2"/>
  <c r="H165" i="1"/>
  <c r="H52" i="2"/>
  <c r="D165" i="1"/>
  <c r="D52" i="2"/>
  <c r="H173" i="1"/>
  <c r="H53" i="2"/>
  <c r="D173" i="1"/>
  <c r="D53" i="2"/>
  <c r="H181" i="1"/>
  <c r="H54" i="2"/>
  <c r="D181" i="1"/>
  <c r="D54" i="2"/>
  <c r="H187" i="1"/>
  <c r="H55" i="2"/>
  <c r="D187" i="1"/>
  <c r="D55" i="2"/>
  <c r="H190" i="1"/>
  <c r="H56" i="2"/>
  <c r="D190" i="1"/>
  <c r="D56" i="2"/>
  <c r="H198" i="1"/>
  <c r="H57" i="2"/>
  <c r="D198" i="1"/>
  <c r="D57" i="2"/>
  <c r="H206" i="1"/>
  <c r="H58" i="2"/>
  <c r="D206" i="1"/>
  <c r="D58" i="2"/>
  <c r="I125" i="2"/>
  <c r="E125" i="2"/>
  <c r="I124" i="2"/>
  <c r="E124" i="2"/>
  <c r="I563" i="1"/>
  <c r="I562" i="1" s="1"/>
  <c r="I18" i="2"/>
  <c r="E563" i="1"/>
  <c r="E18" i="2"/>
  <c r="L26" i="2"/>
  <c r="F136" i="1"/>
  <c r="F49" i="2"/>
  <c r="J149" i="1"/>
  <c r="J50" i="2"/>
  <c r="F156" i="1"/>
  <c r="F51" i="2"/>
  <c r="J165" i="1"/>
  <c r="J52" i="2"/>
  <c r="J173" i="1"/>
  <c r="J53" i="2"/>
  <c r="E149" i="1"/>
  <c r="E50" i="2"/>
  <c r="E156" i="1"/>
  <c r="E51" i="2"/>
  <c r="I165" i="1"/>
  <c r="L165" i="1" s="1"/>
  <c r="I52" i="2"/>
  <c r="K136" i="1"/>
  <c r="K49" i="2"/>
  <c r="G136" i="1"/>
  <c r="G49" i="2"/>
  <c r="K149" i="1"/>
  <c r="K50" i="2"/>
  <c r="G149" i="1"/>
  <c r="G50" i="2"/>
  <c r="K156" i="1"/>
  <c r="K51" i="2"/>
  <c r="G156" i="1"/>
  <c r="G51" i="2"/>
  <c r="K165" i="1"/>
  <c r="K52" i="2"/>
  <c r="G165" i="1"/>
  <c r="G52" i="2"/>
  <c r="K173" i="1"/>
  <c r="K53" i="2"/>
  <c r="G173" i="1"/>
  <c r="G53" i="2"/>
  <c r="K181" i="1"/>
  <c r="K54" i="2"/>
  <c r="G181" i="1"/>
  <c r="G54" i="2"/>
  <c r="K187" i="1"/>
  <c r="K55" i="2"/>
  <c r="G187" i="1"/>
  <c r="G55" i="2"/>
  <c r="K190" i="1"/>
  <c r="K56" i="2"/>
  <c r="G190" i="1"/>
  <c r="G56" i="2"/>
  <c r="K198" i="1"/>
  <c r="K57" i="2"/>
  <c r="G198" i="1"/>
  <c r="G57" i="2"/>
  <c r="K206" i="1"/>
  <c r="K58" i="2"/>
  <c r="G206" i="1"/>
  <c r="G58" i="2"/>
  <c r="H125" i="2"/>
  <c r="D125" i="2"/>
  <c r="H124" i="2"/>
  <c r="D124" i="2"/>
  <c r="H563" i="1"/>
  <c r="H562" i="1" s="1"/>
  <c r="H18" i="2"/>
  <c r="D563" i="1"/>
  <c r="D562" i="1" s="1"/>
  <c r="D18" i="2"/>
  <c r="D113" i="1"/>
  <c r="E113" i="1"/>
  <c r="F113" i="1"/>
  <c r="G113" i="1"/>
  <c r="H113" i="1"/>
  <c r="I113" i="1"/>
  <c r="J113" i="1"/>
  <c r="K113" i="1"/>
  <c r="D111" i="1"/>
  <c r="E111" i="1"/>
  <c r="F111" i="1"/>
  <c r="G111" i="1"/>
  <c r="H111" i="1"/>
  <c r="I111" i="1"/>
  <c r="J111" i="1"/>
  <c r="K111" i="1"/>
  <c r="D33" i="2"/>
  <c r="E33" i="2"/>
  <c r="F33" i="2"/>
  <c r="G33" i="2"/>
  <c r="H33" i="2"/>
  <c r="I33" i="2"/>
  <c r="J33" i="2"/>
  <c r="K33" i="2"/>
  <c r="D38" i="1"/>
  <c r="E38" i="1"/>
  <c r="F38" i="1"/>
  <c r="G38" i="1"/>
  <c r="H38" i="1"/>
  <c r="I38" i="1"/>
  <c r="J38" i="1"/>
  <c r="K38" i="1"/>
  <c r="L149" i="1" l="1"/>
  <c r="L156" i="1"/>
  <c r="L206" i="1"/>
  <c r="L198" i="1"/>
  <c r="L190" i="1"/>
  <c r="L187" i="1"/>
  <c r="L181" i="1"/>
  <c r="L173" i="1"/>
  <c r="L38" i="1"/>
  <c r="L111" i="1"/>
  <c r="L113" i="1"/>
  <c r="L136" i="1"/>
  <c r="E562" i="1"/>
  <c r="L50" i="2"/>
  <c r="L124" i="2"/>
  <c r="L52" i="2"/>
  <c r="L125" i="2"/>
  <c r="L49" i="2"/>
  <c r="L18" i="2"/>
  <c r="D36" i="1"/>
  <c r="D30" i="2"/>
  <c r="F41" i="1"/>
  <c r="F31" i="2"/>
  <c r="F57" i="1"/>
  <c r="F34" i="2"/>
  <c r="F62" i="1"/>
  <c r="F36" i="2"/>
  <c r="F76" i="1"/>
  <c r="F37" i="2"/>
  <c r="J80" i="1"/>
  <c r="J38" i="2"/>
  <c r="J85" i="1"/>
  <c r="J39" i="2"/>
  <c r="J90" i="1"/>
  <c r="J40" i="2"/>
  <c r="J94" i="1"/>
  <c r="J41" i="2"/>
  <c r="J99" i="1"/>
  <c r="J42" i="2"/>
  <c r="J104" i="1"/>
  <c r="J43" i="2"/>
  <c r="J109" i="1"/>
  <c r="J44" i="2"/>
  <c r="F117" i="1"/>
  <c r="F45" i="2"/>
  <c r="F123" i="1"/>
  <c r="F47" i="2"/>
  <c r="J128" i="1"/>
  <c r="J48" i="2"/>
  <c r="D45" i="1"/>
  <c r="D32" i="2"/>
  <c r="I53" i="1"/>
  <c r="I35" i="2"/>
  <c r="I57" i="1"/>
  <c r="I34" i="2"/>
  <c r="E62" i="1"/>
  <c r="E36" i="2"/>
  <c r="I76" i="1"/>
  <c r="I37" i="2"/>
  <c r="E76" i="1"/>
  <c r="E37" i="2"/>
  <c r="I80" i="1"/>
  <c r="I38" i="2"/>
  <c r="E80" i="1"/>
  <c r="E38" i="2"/>
  <c r="I85" i="1"/>
  <c r="I39" i="2"/>
  <c r="E85" i="1"/>
  <c r="E39" i="2"/>
  <c r="I90" i="1"/>
  <c r="I40" i="2"/>
  <c r="E90" i="1"/>
  <c r="E40" i="2"/>
  <c r="I94" i="1"/>
  <c r="I41" i="2"/>
  <c r="E94" i="1"/>
  <c r="E41" i="2"/>
  <c r="I99" i="1"/>
  <c r="I42" i="2"/>
  <c r="E99" i="1"/>
  <c r="E42" i="2"/>
  <c r="I104" i="1"/>
  <c r="I43" i="2"/>
  <c r="E104" i="1"/>
  <c r="E43" i="2"/>
  <c r="I109" i="1"/>
  <c r="I44" i="2"/>
  <c r="E109" i="1"/>
  <c r="E44" i="2"/>
  <c r="I117" i="1"/>
  <c r="I45" i="2"/>
  <c r="E117" i="1"/>
  <c r="E45" i="2"/>
  <c r="I120" i="1"/>
  <c r="I46" i="2"/>
  <c r="E120" i="1"/>
  <c r="E46" i="2"/>
  <c r="I123" i="1"/>
  <c r="L123" i="1" s="1"/>
  <c r="I47" i="2"/>
  <c r="L47" i="2" s="1"/>
  <c r="E123" i="1"/>
  <c r="E47" i="2"/>
  <c r="I128" i="1"/>
  <c r="I48" i="2"/>
  <c r="E128" i="1"/>
  <c r="E48" i="2"/>
  <c r="K33" i="1"/>
  <c r="K29" i="2"/>
  <c r="E45" i="1"/>
  <c r="E32" i="2"/>
  <c r="J53" i="1"/>
  <c r="J35" i="2"/>
  <c r="J62" i="1"/>
  <c r="J36" i="2"/>
  <c r="J76" i="1"/>
  <c r="J37" i="2"/>
  <c r="F80" i="1"/>
  <c r="F38" i="2"/>
  <c r="F85" i="1"/>
  <c r="F39" i="2"/>
  <c r="F90" i="1"/>
  <c r="F40" i="2"/>
  <c r="F94" i="1"/>
  <c r="F41" i="2"/>
  <c r="F99" i="1"/>
  <c r="F42" i="2"/>
  <c r="J120" i="1"/>
  <c r="J46" i="2"/>
  <c r="J123" i="1"/>
  <c r="J47" i="2"/>
  <c r="K36" i="1"/>
  <c r="K30" i="2"/>
  <c r="K30" i="1"/>
  <c r="K28" i="2"/>
  <c r="J33" i="1"/>
  <c r="J29" i="2"/>
  <c r="E33" i="1"/>
  <c r="E29" i="2"/>
  <c r="I41" i="1"/>
  <c r="L41" i="1" s="1"/>
  <c r="I31" i="2"/>
  <c r="L31" i="2" s="1"/>
  <c r="H45" i="1"/>
  <c r="H32" i="2"/>
  <c r="L33" i="2"/>
  <c r="E53" i="1"/>
  <c r="E35" i="2"/>
  <c r="J36" i="1"/>
  <c r="J30" i="2"/>
  <c r="F36" i="1"/>
  <c r="F30" i="2"/>
  <c r="J30" i="1"/>
  <c r="J28" i="2"/>
  <c r="E30" i="1"/>
  <c r="E28" i="2"/>
  <c r="I33" i="1"/>
  <c r="I29" i="2"/>
  <c r="D33" i="1"/>
  <c r="D29" i="2"/>
  <c r="H41" i="1"/>
  <c r="H31" i="2"/>
  <c r="D41" i="1"/>
  <c r="D31" i="2"/>
  <c r="K45" i="1"/>
  <c r="K32" i="2"/>
  <c r="G45" i="1"/>
  <c r="G32" i="2"/>
  <c r="H53" i="1"/>
  <c r="H35" i="2"/>
  <c r="D53" i="1"/>
  <c r="D35" i="2"/>
  <c r="H57" i="1"/>
  <c r="H34" i="2"/>
  <c r="D57" i="1"/>
  <c r="D34" i="2"/>
  <c r="H62" i="1"/>
  <c r="H36" i="2"/>
  <c r="D62" i="1"/>
  <c r="D36" i="2"/>
  <c r="H76" i="1"/>
  <c r="H37" i="2"/>
  <c r="D76" i="1"/>
  <c r="D37" i="2"/>
  <c r="H80" i="1"/>
  <c r="H38" i="2"/>
  <c r="D80" i="1"/>
  <c r="D38" i="2"/>
  <c r="H85" i="1"/>
  <c r="H39" i="2"/>
  <c r="D85" i="1"/>
  <c r="D39" i="2"/>
  <c r="H90" i="1"/>
  <c r="H40" i="2"/>
  <c r="D90" i="1"/>
  <c r="D40" i="2"/>
  <c r="H94" i="1"/>
  <c r="H41" i="2"/>
  <c r="D94" i="1"/>
  <c r="D41" i="2"/>
  <c r="H99" i="1"/>
  <c r="H42" i="2"/>
  <c r="D99" i="1"/>
  <c r="D42" i="2"/>
  <c r="H104" i="1"/>
  <c r="H43" i="2"/>
  <c r="D104" i="1"/>
  <c r="D43" i="2"/>
  <c r="H109" i="1"/>
  <c r="H44" i="2"/>
  <c r="D109" i="1"/>
  <c r="D44" i="2"/>
  <c r="H117" i="1"/>
  <c r="H45" i="2"/>
  <c r="D117" i="1"/>
  <c r="D45" i="2"/>
  <c r="H120" i="1"/>
  <c r="H46" i="2"/>
  <c r="D120" i="1"/>
  <c r="D46" i="2"/>
  <c r="H123" i="1"/>
  <c r="H47" i="2"/>
  <c r="D123" i="1"/>
  <c r="D47" i="2"/>
  <c r="H128" i="1"/>
  <c r="H48" i="2"/>
  <c r="D128" i="1"/>
  <c r="D48" i="2"/>
  <c r="L58" i="2"/>
  <c r="L57" i="2"/>
  <c r="L56" i="2"/>
  <c r="L55" i="2"/>
  <c r="L54" i="2"/>
  <c r="L53" i="2"/>
  <c r="H36" i="1"/>
  <c r="H30" i="2"/>
  <c r="H30" i="1"/>
  <c r="H28" i="2"/>
  <c r="F33" i="1"/>
  <c r="F29" i="2"/>
  <c r="J41" i="1"/>
  <c r="J31" i="2"/>
  <c r="I45" i="1"/>
  <c r="I32" i="2"/>
  <c r="F53" i="1"/>
  <c r="F35" i="2"/>
  <c r="J57" i="1"/>
  <c r="J34" i="2"/>
  <c r="F104" i="1"/>
  <c r="F43" i="2"/>
  <c r="F109" i="1"/>
  <c r="F44" i="2"/>
  <c r="J117" i="1"/>
  <c r="J45" i="2"/>
  <c r="F120" i="1"/>
  <c r="F46" i="2"/>
  <c r="F128" i="1"/>
  <c r="F48" i="2"/>
  <c r="G36" i="1"/>
  <c r="G35" i="1" s="1"/>
  <c r="G30" i="2"/>
  <c r="F30" i="1"/>
  <c r="F28" i="2"/>
  <c r="E41" i="1"/>
  <c r="E31" i="2"/>
  <c r="E57" i="1"/>
  <c r="E34" i="2"/>
  <c r="I62" i="1"/>
  <c r="L62" i="1" s="1"/>
  <c r="I36" i="2"/>
  <c r="I36" i="1"/>
  <c r="I30" i="2"/>
  <c r="E36" i="1"/>
  <c r="E30" i="2"/>
  <c r="I30" i="1"/>
  <c r="L30" i="1" s="1"/>
  <c r="I28" i="2"/>
  <c r="D30" i="1"/>
  <c r="D28" i="2"/>
  <c r="H33" i="1"/>
  <c r="H29" i="2"/>
  <c r="K41" i="1"/>
  <c r="K31" i="2"/>
  <c r="G41" i="1"/>
  <c r="G31" i="2"/>
  <c r="F45" i="1"/>
  <c r="F32" i="2"/>
  <c r="J45" i="1"/>
  <c r="J32" i="2"/>
  <c r="K53" i="1"/>
  <c r="K35" i="2"/>
  <c r="G53" i="1"/>
  <c r="G35" i="2"/>
  <c r="K57" i="1"/>
  <c r="K34" i="2"/>
  <c r="G57" i="1"/>
  <c r="G34" i="2"/>
  <c r="K62" i="1"/>
  <c r="K36" i="2"/>
  <c r="G62" i="1"/>
  <c r="G36" i="2"/>
  <c r="K76" i="1"/>
  <c r="K37" i="2"/>
  <c r="G76" i="1"/>
  <c r="G37" i="2"/>
  <c r="K80" i="1"/>
  <c r="K38" i="2"/>
  <c r="G80" i="1"/>
  <c r="G38" i="2"/>
  <c r="K85" i="1"/>
  <c r="K39" i="2"/>
  <c r="G85" i="1"/>
  <c r="G39" i="2"/>
  <c r="K90" i="1"/>
  <c r="K40" i="2"/>
  <c r="G90" i="1"/>
  <c r="G40" i="2"/>
  <c r="K94" i="1"/>
  <c r="K41" i="2"/>
  <c r="G94" i="1"/>
  <c r="G41" i="2"/>
  <c r="K99" i="1"/>
  <c r="K42" i="2"/>
  <c r="G99" i="1"/>
  <c r="G42" i="2"/>
  <c r="K104" i="1"/>
  <c r="K43" i="2"/>
  <c r="G104" i="1"/>
  <c r="G43" i="2"/>
  <c r="K109" i="1"/>
  <c r="K44" i="2"/>
  <c r="G109" i="1"/>
  <c r="G44" i="2"/>
  <c r="K117" i="1"/>
  <c r="K45" i="2"/>
  <c r="G117" i="1"/>
  <c r="G45" i="2"/>
  <c r="K120" i="1"/>
  <c r="K46" i="2"/>
  <c r="G120" i="1"/>
  <c r="G46" i="2"/>
  <c r="K123" i="1"/>
  <c r="K47" i="2"/>
  <c r="G123" i="1"/>
  <c r="G47" i="2"/>
  <c r="K128" i="1"/>
  <c r="K48" i="2"/>
  <c r="G128" i="1"/>
  <c r="G48" i="2"/>
  <c r="L51" i="2"/>
  <c r="L28" i="2" l="1"/>
  <c r="L53" i="1"/>
  <c r="L45" i="1"/>
  <c r="L128" i="1"/>
  <c r="L120" i="1"/>
  <c r="L117" i="1"/>
  <c r="L109" i="1"/>
  <c r="L104" i="1"/>
  <c r="L99" i="1"/>
  <c r="L94" i="1"/>
  <c r="L90" i="1"/>
  <c r="L85" i="1"/>
  <c r="L80" i="1"/>
  <c r="L76" i="1"/>
  <c r="L57" i="1"/>
  <c r="L36" i="1"/>
  <c r="L33" i="1"/>
  <c r="L30" i="2"/>
  <c r="L46" i="2"/>
  <c r="L45" i="2"/>
  <c r="L44" i="2"/>
  <c r="L43" i="2"/>
  <c r="L42" i="2"/>
  <c r="L40" i="2"/>
  <c r="L38" i="2"/>
  <c r="L37" i="2"/>
  <c r="L34" i="2"/>
  <c r="L48" i="2"/>
  <c r="F412" i="1"/>
  <c r="F98" i="2" s="1"/>
  <c r="L39" i="2"/>
  <c r="L29" i="2"/>
  <c r="L41" i="2"/>
  <c r="E412" i="1"/>
  <c r="G75" i="1"/>
  <c r="L35" i="2"/>
  <c r="L36" i="2"/>
  <c r="L32" i="2"/>
  <c r="D412" i="1"/>
  <c r="D98" i="2" s="1"/>
  <c r="E619" i="1"/>
  <c r="E617" i="1"/>
  <c r="E613" i="1"/>
  <c r="E609" i="1"/>
  <c r="E607" i="1"/>
  <c r="E605" i="1"/>
  <c r="E603" i="1"/>
  <c r="E601" i="1"/>
  <c r="E599" i="1"/>
  <c r="E98" i="2" l="1"/>
  <c r="E598" i="1"/>
  <c r="E625" i="1"/>
  <c r="E597" i="1" l="1"/>
  <c r="E624" i="1"/>
  <c r="D537" i="1"/>
  <c r="E537" i="1"/>
  <c r="F537" i="1"/>
  <c r="G537" i="1"/>
  <c r="G131" i="2" s="1"/>
  <c r="H537" i="1"/>
  <c r="H131" i="2" s="1"/>
  <c r="I537" i="1"/>
  <c r="J537" i="1"/>
  <c r="K537" i="1"/>
  <c r="K529" i="1"/>
  <c r="C24" i="2"/>
  <c r="C23" i="2"/>
  <c r="C126" i="2"/>
  <c r="D574" i="1"/>
  <c r="E574" i="1"/>
  <c r="F574" i="1"/>
  <c r="G574" i="1"/>
  <c r="H574" i="1"/>
  <c r="I574" i="1"/>
  <c r="J574" i="1"/>
  <c r="K574" i="1"/>
  <c r="D569" i="1"/>
  <c r="E569" i="1"/>
  <c r="F569" i="1"/>
  <c r="G569" i="1"/>
  <c r="H569" i="1"/>
  <c r="I569" i="1"/>
  <c r="J569" i="1"/>
  <c r="K569" i="1"/>
  <c r="D566" i="1"/>
  <c r="E566" i="1"/>
  <c r="F566" i="1"/>
  <c r="G566" i="1"/>
  <c r="H566" i="1"/>
  <c r="I566" i="1"/>
  <c r="J566" i="1"/>
  <c r="K566" i="1"/>
  <c r="D557" i="1"/>
  <c r="E557" i="1"/>
  <c r="F557" i="1"/>
  <c r="G557" i="1"/>
  <c r="H557" i="1"/>
  <c r="I557" i="1"/>
  <c r="J557" i="1"/>
  <c r="K557" i="1"/>
  <c r="D529" i="1"/>
  <c r="E529" i="1"/>
  <c r="F529" i="1"/>
  <c r="G529" i="1"/>
  <c r="H529" i="1"/>
  <c r="I529" i="1"/>
  <c r="J529" i="1"/>
  <c r="D517" i="1"/>
  <c r="E517" i="1"/>
  <c r="F517" i="1"/>
  <c r="G517" i="1"/>
  <c r="H517" i="1"/>
  <c r="I517" i="1"/>
  <c r="J517" i="1"/>
  <c r="K517" i="1"/>
  <c r="D316" i="1"/>
  <c r="E316" i="1"/>
  <c r="F316" i="1"/>
  <c r="G316" i="1"/>
  <c r="H316" i="1"/>
  <c r="I316" i="1"/>
  <c r="J316" i="1"/>
  <c r="K316" i="1"/>
  <c r="D256" i="1"/>
  <c r="E256" i="1"/>
  <c r="F256" i="1"/>
  <c r="G256" i="1"/>
  <c r="H256" i="1"/>
  <c r="I256" i="1"/>
  <c r="J256" i="1"/>
  <c r="K256" i="1"/>
  <c r="D254" i="1"/>
  <c r="E254" i="1"/>
  <c r="F254" i="1"/>
  <c r="G254" i="1"/>
  <c r="H254" i="1"/>
  <c r="I254" i="1"/>
  <c r="J254" i="1"/>
  <c r="K254" i="1"/>
  <c r="L254" i="1" l="1"/>
  <c r="L256" i="1"/>
  <c r="L316" i="1"/>
  <c r="E623" i="1"/>
  <c r="E596" i="1"/>
  <c r="H536" i="1"/>
  <c r="G536" i="1"/>
  <c r="J536" i="1"/>
  <c r="J131" i="2"/>
  <c r="F536" i="1"/>
  <c r="F131" i="2"/>
  <c r="I536" i="1"/>
  <c r="I131" i="2"/>
  <c r="E536" i="1"/>
  <c r="E131" i="2"/>
  <c r="K536" i="1"/>
  <c r="K131" i="2"/>
  <c r="D536" i="1"/>
  <c r="D131" i="2"/>
  <c r="E61" i="1"/>
  <c r="D61" i="1"/>
  <c r="E56" i="1"/>
  <c r="D56" i="1"/>
  <c r="E52" i="1"/>
  <c r="D52" i="1"/>
  <c r="E32" i="1"/>
  <c r="D32" i="1"/>
  <c r="E29" i="1"/>
  <c r="D29" i="1"/>
  <c r="E26" i="1"/>
  <c r="D26" i="1"/>
  <c r="E23" i="1"/>
  <c r="D23" i="1"/>
  <c r="G519" i="1"/>
  <c r="C125" i="2"/>
  <c r="E595" i="1" l="1"/>
  <c r="L131" i="2"/>
  <c r="J519" i="1"/>
  <c r="F519" i="1"/>
  <c r="K519" i="1"/>
  <c r="I519" i="1"/>
  <c r="E519" i="1"/>
  <c r="H519" i="1"/>
  <c r="D519" i="1"/>
  <c r="D40" i="1"/>
  <c r="E35" i="1"/>
  <c r="F23" i="1"/>
  <c r="F35" i="1"/>
  <c r="E40" i="1"/>
  <c r="F29" i="1"/>
  <c r="D35" i="1"/>
  <c r="F40" i="1"/>
  <c r="F61" i="1"/>
  <c r="F52" i="1"/>
  <c r="F32" i="1"/>
  <c r="F26" i="1"/>
  <c r="F56" i="1"/>
  <c r="C114" i="2"/>
  <c r="D599" i="1" l="1"/>
  <c r="F599" i="1"/>
  <c r="G599" i="1"/>
  <c r="H599" i="1"/>
  <c r="I599" i="1"/>
  <c r="J599" i="1"/>
  <c r="K599" i="1"/>
  <c r="D601" i="1"/>
  <c r="F601" i="1"/>
  <c r="G601" i="1"/>
  <c r="H601" i="1"/>
  <c r="I601" i="1"/>
  <c r="J601" i="1"/>
  <c r="K601" i="1"/>
  <c r="D603" i="1"/>
  <c r="F603" i="1"/>
  <c r="G603" i="1"/>
  <c r="H603" i="1"/>
  <c r="I603" i="1"/>
  <c r="J603" i="1"/>
  <c r="K603" i="1"/>
  <c r="D605" i="1"/>
  <c r="F605" i="1"/>
  <c r="G605" i="1"/>
  <c r="H605" i="1"/>
  <c r="I605" i="1"/>
  <c r="J605" i="1"/>
  <c r="K605" i="1"/>
  <c r="D607" i="1"/>
  <c r="F607" i="1"/>
  <c r="G607" i="1"/>
  <c r="H607" i="1"/>
  <c r="I607" i="1"/>
  <c r="J607" i="1"/>
  <c r="K607" i="1"/>
  <c r="D609" i="1"/>
  <c r="F609" i="1"/>
  <c r="G609" i="1"/>
  <c r="I609" i="1"/>
  <c r="J609" i="1"/>
  <c r="K609" i="1"/>
  <c r="D613" i="1"/>
  <c r="F613" i="1"/>
  <c r="G613" i="1"/>
  <c r="H613" i="1"/>
  <c r="I613" i="1"/>
  <c r="J613" i="1"/>
  <c r="K613" i="1"/>
  <c r="G617" i="1"/>
  <c r="H617" i="1"/>
  <c r="I617" i="1"/>
  <c r="J617" i="1"/>
  <c r="K617" i="1"/>
  <c r="D619" i="1"/>
  <c r="F619" i="1"/>
  <c r="G619" i="1"/>
  <c r="H619" i="1"/>
  <c r="I619" i="1"/>
  <c r="J619" i="1"/>
  <c r="K619" i="1"/>
  <c r="C145" i="2"/>
  <c r="C144" i="2"/>
  <c r="C142" i="2"/>
  <c r="C140" i="2"/>
  <c r="C139" i="2"/>
  <c r="C138" i="2"/>
  <c r="C137" i="2"/>
  <c r="C136" i="2"/>
  <c r="C135" i="2"/>
  <c r="K598" i="1" l="1"/>
  <c r="K597" i="1" s="1"/>
  <c r="K596" i="1" s="1"/>
  <c r="K595" i="1" s="1"/>
  <c r="G598" i="1"/>
  <c r="G597" i="1" s="1"/>
  <c r="G596" i="1" s="1"/>
  <c r="G595" i="1" s="1"/>
  <c r="J598" i="1"/>
  <c r="J597" i="1" s="1"/>
  <c r="J596" i="1" s="1"/>
  <c r="J595" i="1" s="1"/>
  <c r="I598" i="1"/>
  <c r="I597" i="1" s="1"/>
  <c r="F617" i="1"/>
  <c r="F598" i="1" s="1"/>
  <c r="D617" i="1"/>
  <c r="D598" i="1" s="1"/>
  <c r="I596" i="1" l="1"/>
  <c r="D597" i="1"/>
  <c r="D596" i="1" s="1"/>
  <c r="D595" i="1" s="1"/>
  <c r="D625" i="1"/>
  <c r="D624" i="1" s="1"/>
  <c r="D623" i="1" s="1"/>
  <c r="F625" i="1"/>
  <c r="G625" i="1"/>
  <c r="G624" i="1" s="1"/>
  <c r="G623" i="1" s="1"/>
  <c r="H625" i="1"/>
  <c r="H624" i="1" s="1"/>
  <c r="H623" i="1" s="1"/>
  <c r="I625" i="1"/>
  <c r="I624" i="1" s="1"/>
  <c r="I623" i="1" s="1"/>
  <c r="J625" i="1"/>
  <c r="J624" i="1" s="1"/>
  <c r="J623" i="1" s="1"/>
  <c r="K625" i="1"/>
  <c r="K624" i="1" s="1"/>
  <c r="K623" i="1" s="1"/>
  <c r="C134" i="2"/>
  <c r="C133" i="2"/>
  <c r="D589" i="1"/>
  <c r="D588" i="1" s="1"/>
  <c r="E589" i="1"/>
  <c r="G589" i="1"/>
  <c r="G588" i="1" s="1"/>
  <c r="H589" i="1"/>
  <c r="H588" i="1" s="1"/>
  <c r="I589" i="1"/>
  <c r="I588" i="1" s="1"/>
  <c r="J589" i="1"/>
  <c r="J588" i="1" s="1"/>
  <c r="K589" i="1"/>
  <c r="K588" i="1" s="1"/>
  <c r="D592" i="1"/>
  <c r="D591" i="1" s="1"/>
  <c r="E592" i="1"/>
  <c r="G592" i="1"/>
  <c r="G591" i="1" s="1"/>
  <c r="H592" i="1"/>
  <c r="H591" i="1" s="1"/>
  <c r="I592" i="1"/>
  <c r="I591" i="1" s="1"/>
  <c r="J592" i="1"/>
  <c r="J591" i="1" s="1"/>
  <c r="K592" i="1"/>
  <c r="K591" i="1" s="1"/>
  <c r="D565" i="1"/>
  <c r="E565" i="1"/>
  <c r="G565" i="1"/>
  <c r="H565" i="1"/>
  <c r="I565" i="1"/>
  <c r="J565" i="1"/>
  <c r="K565" i="1"/>
  <c r="D568" i="1"/>
  <c r="E568" i="1"/>
  <c r="G568" i="1"/>
  <c r="H568" i="1"/>
  <c r="I568" i="1"/>
  <c r="J568" i="1"/>
  <c r="K568" i="1"/>
  <c r="D573" i="1"/>
  <c r="D572" i="1" s="1"/>
  <c r="D571" i="1" s="1"/>
  <c r="E573" i="1"/>
  <c r="G573" i="1"/>
  <c r="G572" i="1" s="1"/>
  <c r="G571" i="1" s="1"/>
  <c r="H573" i="1"/>
  <c r="H572" i="1" s="1"/>
  <c r="H571" i="1" s="1"/>
  <c r="I573" i="1"/>
  <c r="I572" i="1" s="1"/>
  <c r="I571" i="1" s="1"/>
  <c r="J573" i="1"/>
  <c r="J572" i="1" s="1"/>
  <c r="J571" i="1" s="1"/>
  <c r="K573" i="1"/>
  <c r="K572" i="1" s="1"/>
  <c r="K571" i="1" s="1"/>
  <c r="D580" i="1"/>
  <c r="D579" i="1" s="1"/>
  <c r="D578" i="1" s="1"/>
  <c r="E580" i="1"/>
  <c r="F580" i="1"/>
  <c r="G580" i="1"/>
  <c r="G579" i="1" s="1"/>
  <c r="G578" i="1" s="1"/>
  <c r="H580" i="1"/>
  <c r="H579" i="1" s="1"/>
  <c r="H578" i="1" s="1"/>
  <c r="I580" i="1"/>
  <c r="I579" i="1" s="1"/>
  <c r="I578" i="1" s="1"/>
  <c r="J580" i="1"/>
  <c r="J579" i="1" s="1"/>
  <c r="J578" i="1" s="1"/>
  <c r="K580" i="1"/>
  <c r="K579" i="1" s="1"/>
  <c r="K578" i="1" s="1"/>
  <c r="D584" i="1"/>
  <c r="D583" i="1" s="1"/>
  <c r="D582" i="1" s="1"/>
  <c r="E584" i="1"/>
  <c r="F584" i="1"/>
  <c r="G584" i="1"/>
  <c r="G583" i="1" s="1"/>
  <c r="G582" i="1" s="1"/>
  <c r="H584" i="1"/>
  <c r="H583" i="1" s="1"/>
  <c r="H582" i="1" s="1"/>
  <c r="I584" i="1"/>
  <c r="J584" i="1"/>
  <c r="J583" i="1" s="1"/>
  <c r="J582" i="1" s="1"/>
  <c r="K584" i="1"/>
  <c r="K583" i="1" s="1"/>
  <c r="K582" i="1" s="1"/>
  <c r="C22" i="2"/>
  <c r="C21" i="2"/>
  <c r="C20" i="2"/>
  <c r="C17" i="2"/>
  <c r="C19" i="2"/>
  <c r="C18" i="2"/>
  <c r="E591" i="1" l="1"/>
  <c r="E583" i="1"/>
  <c r="E579" i="1"/>
  <c r="E572" i="1"/>
  <c r="E588" i="1"/>
  <c r="E587" i="1" s="1"/>
  <c r="K587" i="1"/>
  <c r="K586" i="1" s="1"/>
  <c r="G587" i="1"/>
  <c r="G586" i="1" s="1"/>
  <c r="C124" i="2"/>
  <c r="J587" i="1"/>
  <c r="J586" i="1" s="1"/>
  <c r="I587" i="1"/>
  <c r="I586" i="1" s="1"/>
  <c r="D587" i="1"/>
  <c r="D586" i="1" s="1"/>
  <c r="H587" i="1"/>
  <c r="H586" i="1" s="1"/>
  <c r="I561" i="1"/>
  <c r="I560" i="1" s="1"/>
  <c r="F597" i="1"/>
  <c r="H541" i="1"/>
  <c r="H132" i="2" s="1"/>
  <c r="D541" i="1"/>
  <c r="I541" i="1"/>
  <c r="K541" i="1"/>
  <c r="G541" i="1"/>
  <c r="G132" i="2" s="1"/>
  <c r="J541" i="1"/>
  <c r="F541" i="1"/>
  <c r="E541" i="1"/>
  <c r="I583" i="1"/>
  <c r="D561" i="1"/>
  <c r="D560" i="1" s="1"/>
  <c r="D559" i="1" s="1"/>
  <c r="I595" i="1"/>
  <c r="H561" i="1"/>
  <c r="H560" i="1" s="1"/>
  <c r="H559" i="1" s="1"/>
  <c r="K561" i="1"/>
  <c r="K560" i="1" s="1"/>
  <c r="K559" i="1" s="1"/>
  <c r="G561" i="1"/>
  <c r="G560" i="1" s="1"/>
  <c r="G559" i="1" s="1"/>
  <c r="J561" i="1"/>
  <c r="J560" i="1" s="1"/>
  <c r="J559" i="1" s="1"/>
  <c r="E561" i="1"/>
  <c r="F592" i="1"/>
  <c r="F589" i="1"/>
  <c r="F583" i="1"/>
  <c r="F579" i="1"/>
  <c r="F573" i="1"/>
  <c r="F568" i="1"/>
  <c r="F565" i="1"/>
  <c r="F624" i="1"/>
  <c r="C541" i="1"/>
  <c r="C132" i="2" s="1"/>
  <c r="C563" i="1"/>
  <c r="C562" i="1" s="1"/>
  <c r="C566" i="1"/>
  <c r="C569" i="1"/>
  <c r="C584" i="1"/>
  <c r="J622" i="1"/>
  <c r="J621" i="1" s="1"/>
  <c r="J594" i="1" s="1"/>
  <c r="E622" i="1"/>
  <c r="H622" i="1"/>
  <c r="H621" i="1" s="1"/>
  <c r="D622" i="1"/>
  <c r="D621" i="1" s="1"/>
  <c r="D594" i="1" s="1"/>
  <c r="I622" i="1"/>
  <c r="I621" i="1" s="1"/>
  <c r="K622" i="1"/>
  <c r="K621" i="1" s="1"/>
  <c r="K594" i="1" s="1"/>
  <c r="G622" i="1"/>
  <c r="G621" i="1" s="1"/>
  <c r="G594" i="1" s="1"/>
  <c r="K577" i="1"/>
  <c r="K576" i="1" s="1"/>
  <c r="J577" i="1"/>
  <c r="J576" i="1" s="1"/>
  <c r="G577" i="1"/>
  <c r="G576" i="1" s="1"/>
  <c r="H577" i="1"/>
  <c r="H576" i="1" s="1"/>
  <c r="D577" i="1"/>
  <c r="D576" i="1" s="1"/>
  <c r="E621" i="1" l="1"/>
  <c r="E586" i="1"/>
  <c r="E571" i="1"/>
  <c r="E582" i="1"/>
  <c r="E560" i="1"/>
  <c r="E578" i="1"/>
  <c r="F588" i="1"/>
  <c r="F623" i="1"/>
  <c r="H540" i="1"/>
  <c r="H539" i="1" s="1"/>
  <c r="G540" i="1"/>
  <c r="G539" i="1" s="1"/>
  <c r="K540" i="1"/>
  <c r="K539" i="1" s="1"/>
  <c r="K132" i="2"/>
  <c r="F540" i="1"/>
  <c r="F132" i="2"/>
  <c r="I540" i="1"/>
  <c r="I539" i="1" s="1"/>
  <c r="I132" i="2"/>
  <c r="E540" i="1"/>
  <c r="E132" i="2"/>
  <c r="J540" i="1"/>
  <c r="J539" i="1" s="1"/>
  <c r="J132" i="2"/>
  <c r="D540" i="1"/>
  <c r="D539" i="1" s="1"/>
  <c r="D132" i="2"/>
  <c r="I594" i="1"/>
  <c r="I559" i="1"/>
  <c r="I582" i="1"/>
  <c r="F561" i="1"/>
  <c r="F591" i="1"/>
  <c r="F572" i="1"/>
  <c r="F582" i="1"/>
  <c r="F596" i="1"/>
  <c r="F578" i="1"/>
  <c r="C583" i="1"/>
  <c r="C582" i="1" s="1"/>
  <c r="C568" i="1"/>
  <c r="C565" i="1"/>
  <c r="C128" i="2"/>
  <c r="C129" i="2"/>
  <c r="C130" i="2"/>
  <c r="C127" i="2"/>
  <c r="E539" i="1" l="1"/>
  <c r="E577" i="1"/>
  <c r="E559" i="1"/>
  <c r="E594" i="1"/>
  <c r="F587" i="1"/>
  <c r="F586" i="1" s="1"/>
  <c r="F560" i="1"/>
  <c r="F539" i="1"/>
  <c r="L132" i="2"/>
  <c r="I577" i="1"/>
  <c r="F531" i="1"/>
  <c r="E531" i="1"/>
  <c r="H531" i="1"/>
  <c r="H516" i="1" s="1"/>
  <c r="D531" i="1"/>
  <c r="D516" i="1" s="1"/>
  <c r="J531" i="1"/>
  <c r="J516" i="1" s="1"/>
  <c r="I531" i="1"/>
  <c r="K531" i="1"/>
  <c r="K516" i="1" s="1"/>
  <c r="G531" i="1"/>
  <c r="G516" i="1" s="1"/>
  <c r="F577" i="1"/>
  <c r="F571" i="1"/>
  <c r="F595" i="1"/>
  <c r="F622" i="1"/>
  <c r="C537" i="1"/>
  <c r="C131" i="2" s="1"/>
  <c r="E516" i="1" l="1"/>
  <c r="E576" i="1"/>
  <c r="F559" i="1"/>
  <c r="I576" i="1"/>
  <c r="I516" i="1"/>
  <c r="F516" i="1"/>
  <c r="F576" i="1"/>
  <c r="F621" i="1"/>
  <c r="C123" i="2"/>
  <c r="F594" i="1" l="1"/>
  <c r="C519" i="1"/>
  <c r="K506" i="1" l="1"/>
  <c r="G506" i="1"/>
  <c r="J506" i="1"/>
  <c r="F506" i="1"/>
  <c r="I506" i="1"/>
  <c r="E506" i="1"/>
  <c r="H506" i="1"/>
  <c r="D506" i="1"/>
  <c r="C506" i="1"/>
  <c r="J494" i="1" l="1"/>
  <c r="J122" i="2" s="1"/>
  <c r="F494" i="1"/>
  <c r="I494" i="1"/>
  <c r="I122" i="2" s="1"/>
  <c r="E494" i="1"/>
  <c r="H494" i="1"/>
  <c r="H122" i="2" s="1"/>
  <c r="D494" i="1"/>
  <c r="D122" i="2" s="1"/>
  <c r="K494" i="1"/>
  <c r="G494" i="1"/>
  <c r="G122" i="2" s="1"/>
  <c r="J493" i="1"/>
  <c r="F493" i="1"/>
  <c r="C494" i="1"/>
  <c r="C122" i="2" s="1"/>
  <c r="D491" i="1"/>
  <c r="D121" i="2" s="1"/>
  <c r="E491" i="1"/>
  <c r="F491" i="1"/>
  <c r="G491" i="1"/>
  <c r="G121" i="2" s="1"/>
  <c r="H491" i="1"/>
  <c r="H121" i="2" s="1"/>
  <c r="I491" i="1"/>
  <c r="I121" i="2" s="1"/>
  <c r="J491" i="1"/>
  <c r="J121" i="2" s="1"/>
  <c r="K491" i="1"/>
  <c r="K121" i="2" s="1"/>
  <c r="C69" i="2"/>
  <c r="C60" i="2"/>
  <c r="C55" i="2"/>
  <c r="C491" i="1"/>
  <c r="C121" i="2" s="1"/>
  <c r="C120" i="2"/>
  <c r="C118" i="2"/>
  <c r="C117" i="2"/>
  <c r="C119" i="2"/>
  <c r="C116" i="2"/>
  <c r="C108" i="2"/>
  <c r="C112" i="2"/>
  <c r="C113" i="2"/>
  <c r="C111" i="2"/>
  <c r="C106" i="2"/>
  <c r="C107" i="2"/>
  <c r="C105" i="2"/>
  <c r="E121" i="2" l="1"/>
  <c r="D493" i="1"/>
  <c r="H493" i="1"/>
  <c r="I493" i="1"/>
  <c r="F122" i="2"/>
  <c r="L122" i="2" s="1"/>
  <c r="F121" i="2"/>
  <c r="L121" i="2" s="1"/>
  <c r="E493" i="1"/>
  <c r="E122" i="2"/>
  <c r="K493" i="1"/>
  <c r="K122" i="2"/>
  <c r="G493" i="1"/>
  <c r="K474" i="1"/>
  <c r="K109" i="2" s="1"/>
  <c r="G474" i="1"/>
  <c r="G109" i="2" s="1"/>
  <c r="K477" i="1"/>
  <c r="K110" i="2" s="1"/>
  <c r="G477" i="1"/>
  <c r="G110" i="2" s="1"/>
  <c r="I484" i="1"/>
  <c r="I115" i="2" s="1"/>
  <c r="E484" i="1"/>
  <c r="J474" i="1"/>
  <c r="J109" i="2" s="1"/>
  <c r="F474" i="1"/>
  <c r="J477" i="1"/>
  <c r="J110" i="2" s="1"/>
  <c r="F477" i="1"/>
  <c r="H484" i="1"/>
  <c r="H115" i="2" s="1"/>
  <c r="D484" i="1"/>
  <c r="D115" i="2" s="1"/>
  <c r="I474" i="1"/>
  <c r="I109" i="2" s="1"/>
  <c r="E474" i="1"/>
  <c r="I477" i="1"/>
  <c r="I110" i="2" s="1"/>
  <c r="E477" i="1"/>
  <c r="K484" i="1"/>
  <c r="K115" i="2" s="1"/>
  <c r="G484" i="1"/>
  <c r="G115" i="2" s="1"/>
  <c r="H474" i="1"/>
  <c r="H109" i="2" s="1"/>
  <c r="D474" i="1"/>
  <c r="D109" i="2" s="1"/>
  <c r="H477" i="1"/>
  <c r="H110" i="2" s="1"/>
  <c r="D477" i="1"/>
  <c r="D110" i="2" s="1"/>
  <c r="J484" i="1"/>
  <c r="J115" i="2" s="1"/>
  <c r="F484" i="1"/>
  <c r="D467" i="1"/>
  <c r="K467" i="1"/>
  <c r="J467" i="1"/>
  <c r="F467" i="1"/>
  <c r="H467" i="1"/>
  <c r="G467" i="1"/>
  <c r="I467" i="1"/>
  <c r="E467" i="1"/>
  <c r="C474" i="1"/>
  <c r="C109" i="2" s="1"/>
  <c r="C477" i="1"/>
  <c r="C110" i="2" s="1"/>
  <c r="C484" i="1"/>
  <c r="C115" i="2" s="1"/>
  <c r="E110" i="2" l="1"/>
  <c r="E109" i="2"/>
  <c r="E115" i="2"/>
  <c r="F115" i="2"/>
  <c r="L115" i="2" s="1"/>
  <c r="F109" i="2"/>
  <c r="L109" i="2" s="1"/>
  <c r="F110" i="2"/>
  <c r="L110" i="2" s="1"/>
  <c r="G471" i="1"/>
  <c r="H471" i="1"/>
  <c r="I471" i="1"/>
  <c r="K471" i="1"/>
  <c r="F471" i="1"/>
  <c r="E471" i="1"/>
  <c r="J471" i="1"/>
  <c r="D471" i="1"/>
  <c r="C471" i="1"/>
  <c r="C104" i="2"/>
  <c r="G448" i="1" l="1"/>
  <c r="J448" i="1"/>
  <c r="F448" i="1"/>
  <c r="K448" i="1"/>
  <c r="I448" i="1"/>
  <c r="E448" i="1"/>
  <c r="H448" i="1"/>
  <c r="D448" i="1"/>
  <c r="C448" i="1"/>
  <c r="E431" i="1" l="1"/>
  <c r="D431" i="1"/>
  <c r="D103" i="2" s="1"/>
  <c r="J431" i="1"/>
  <c r="J103" i="2" s="1"/>
  <c r="I431" i="1"/>
  <c r="I103" i="2" s="1"/>
  <c r="E103" i="2"/>
  <c r="F431" i="1"/>
  <c r="K431" i="1"/>
  <c r="K103" i="2" s="1"/>
  <c r="G431" i="1"/>
  <c r="G103" i="2" s="1"/>
  <c r="C431" i="1"/>
  <c r="C103" i="2" s="1"/>
  <c r="F103" i="2" l="1"/>
  <c r="L103" i="2" s="1"/>
  <c r="H431" i="1"/>
  <c r="H103" i="2" s="1"/>
  <c r="J418" i="1" l="1"/>
  <c r="J102" i="2" s="1"/>
  <c r="F418" i="1"/>
  <c r="K418" i="1"/>
  <c r="K102" i="2" s="1"/>
  <c r="I418" i="1"/>
  <c r="I102" i="2" s="1"/>
  <c r="E418" i="1"/>
  <c r="G418" i="1"/>
  <c r="G102" i="2" s="1"/>
  <c r="H418" i="1"/>
  <c r="H102" i="2" s="1"/>
  <c r="D418" i="1"/>
  <c r="D102" i="2" s="1"/>
  <c r="C418" i="1"/>
  <c r="C102" i="2" s="1"/>
  <c r="E102" i="2" l="1"/>
  <c r="F102" i="2"/>
  <c r="L102" i="2" s="1"/>
  <c r="C101" i="2"/>
  <c r="C100" i="2"/>
  <c r="C99" i="2"/>
  <c r="C97" i="2"/>
  <c r="D408" i="1"/>
  <c r="C92" i="2"/>
  <c r="C93" i="2"/>
  <c r="C94" i="2"/>
  <c r="C91" i="2"/>
  <c r="J412" i="1" l="1"/>
  <c r="J98" i="2" s="1"/>
  <c r="D403" i="1"/>
  <c r="D95" i="2"/>
  <c r="I412" i="1"/>
  <c r="H412" i="1"/>
  <c r="H98" i="2" s="1"/>
  <c r="K412" i="1"/>
  <c r="K98" i="2" s="1"/>
  <c r="G412" i="1"/>
  <c r="I408" i="1"/>
  <c r="K408" i="1"/>
  <c r="G408" i="1"/>
  <c r="G95" i="2" s="1"/>
  <c r="E408" i="1"/>
  <c r="H408" i="1"/>
  <c r="J408" i="1"/>
  <c r="F408" i="1"/>
  <c r="C408" i="1"/>
  <c r="C95" i="2" s="1"/>
  <c r="F410" i="1"/>
  <c r="C412" i="1"/>
  <c r="C98" i="2" s="1"/>
  <c r="D410" i="1"/>
  <c r="E410" i="1"/>
  <c r="C89" i="2"/>
  <c r="J410" i="1" l="1"/>
  <c r="G98" i="2"/>
  <c r="H410" i="1"/>
  <c r="K410" i="1"/>
  <c r="J403" i="1"/>
  <c r="J95" i="2"/>
  <c r="H403" i="1"/>
  <c r="H95" i="2"/>
  <c r="I403" i="1"/>
  <c r="I95" i="2"/>
  <c r="I410" i="1"/>
  <c r="I98" i="2"/>
  <c r="L98" i="2" s="1"/>
  <c r="K403" i="1"/>
  <c r="K95" i="2"/>
  <c r="E403" i="1"/>
  <c r="E95" i="2"/>
  <c r="G410" i="1"/>
  <c r="F403" i="1"/>
  <c r="F95" i="2"/>
  <c r="G403" i="1"/>
  <c r="J400" i="1"/>
  <c r="J90" i="2" s="1"/>
  <c r="I400" i="1"/>
  <c r="I90" i="2" s="1"/>
  <c r="E400" i="1"/>
  <c r="H400" i="1"/>
  <c r="H90" i="2" s="1"/>
  <c r="D400" i="1"/>
  <c r="D90" i="2" s="1"/>
  <c r="F400" i="1"/>
  <c r="K400" i="1"/>
  <c r="K90" i="2" s="1"/>
  <c r="G400" i="1"/>
  <c r="G90" i="2" s="1"/>
  <c r="C400" i="1"/>
  <c r="C90" i="2" s="1"/>
  <c r="C410" i="1"/>
  <c r="E90" i="2" l="1"/>
  <c r="F90" i="2"/>
  <c r="L90" i="2" s="1"/>
  <c r="L95" i="2"/>
  <c r="I390" i="1" l="1"/>
  <c r="I87" i="2" s="1"/>
  <c r="E390" i="1"/>
  <c r="J393" i="1"/>
  <c r="J88" i="2" s="1"/>
  <c r="F393" i="1"/>
  <c r="F390" i="1"/>
  <c r="K393" i="1"/>
  <c r="K88" i="2" s="1"/>
  <c r="H390" i="1"/>
  <c r="H87" i="2" s="1"/>
  <c r="D390" i="1"/>
  <c r="D87" i="2" s="1"/>
  <c r="I393" i="1"/>
  <c r="I88" i="2" s="1"/>
  <c r="E393" i="1"/>
  <c r="J390" i="1"/>
  <c r="J87" i="2" s="1"/>
  <c r="G393" i="1"/>
  <c r="G88" i="2" s="1"/>
  <c r="K390" i="1"/>
  <c r="K87" i="2" s="1"/>
  <c r="G390" i="1"/>
  <c r="G87" i="2" s="1"/>
  <c r="H393" i="1"/>
  <c r="H88" i="2" s="1"/>
  <c r="D393" i="1"/>
  <c r="D88" i="2" s="1"/>
  <c r="C390" i="1"/>
  <c r="C87" i="2" s="1"/>
  <c r="C393" i="1"/>
  <c r="C88" i="2" s="1"/>
  <c r="E88" i="2" l="1"/>
  <c r="E87" i="2"/>
  <c r="F88" i="2"/>
  <c r="L88" i="2" s="1"/>
  <c r="F87" i="2"/>
  <c r="L87" i="2" s="1"/>
  <c r="I374" i="1"/>
  <c r="H374" i="1"/>
  <c r="D374" i="1"/>
  <c r="E374" i="1"/>
  <c r="K374" i="1"/>
  <c r="G374" i="1"/>
  <c r="J374" i="1"/>
  <c r="F374" i="1"/>
  <c r="C374" i="1"/>
  <c r="G354" i="1" l="1"/>
  <c r="J354" i="1"/>
  <c r="F354" i="1"/>
  <c r="I354" i="1"/>
  <c r="E354" i="1"/>
  <c r="K354" i="1"/>
  <c r="H354" i="1"/>
  <c r="D354" i="1"/>
  <c r="C354" i="1"/>
  <c r="G348" i="1" l="1"/>
  <c r="K348" i="1"/>
  <c r="J348" i="1"/>
  <c r="F348" i="1"/>
  <c r="I348" i="1"/>
  <c r="E348" i="1"/>
  <c r="H348" i="1"/>
  <c r="D348" i="1"/>
  <c r="C348" i="1"/>
  <c r="K336" i="1" l="1"/>
  <c r="G336" i="1"/>
  <c r="G86" i="2" s="1"/>
  <c r="J336" i="1"/>
  <c r="F336" i="1"/>
  <c r="I336" i="1"/>
  <c r="I86" i="2" s="1"/>
  <c r="E336" i="1"/>
  <c r="H336" i="1"/>
  <c r="D336" i="1"/>
  <c r="C336" i="1"/>
  <c r="C86" i="2" s="1"/>
  <c r="E86" i="2" l="1"/>
  <c r="J332" i="1"/>
  <c r="J85" i="2" s="1"/>
  <c r="F332" i="1"/>
  <c r="F85" i="2" s="1"/>
  <c r="F86" i="2"/>
  <c r="L86" i="2" s="1"/>
  <c r="G335" i="1"/>
  <c r="E335" i="1"/>
  <c r="I335" i="1"/>
  <c r="H335" i="1"/>
  <c r="H86" i="2"/>
  <c r="J335" i="1"/>
  <c r="J86" i="2"/>
  <c r="D335" i="1"/>
  <c r="D86" i="2"/>
  <c r="K335" i="1"/>
  <c r="K86" i="2"/>
  <c r="K332" i="1"/>
  <c r="K85" i="2" s="1"/>
  <c r="G332" i="1"/>
  <c r="G85" i="2" s="1"/>
  <c r="I332" i="1"/>
  <c r="E332" i="1"/>
  <c r="H332" i="1"/>
  <c r="H85" i="2" s="1"/>
  <c r="D332" i="1"/>
  <c r="D85" i="2" s="1"/>
  <c r="F335" i="1"/>
  <c r="C335" i="1"/>
  <c r="C332" i="1"/>
  <c r="C85" i="2" s="1"/>
  <c r="I85" i="2" l="1"/>
  <c r="L332" i="1"/>
  <c r="E85" i="2"/>
  <c r="L85" i="2"/>
  <c r="C326" i="1"/>
  <c r="K326" i="1"/>
  <c r="K325" i="1" s="1"/>
  <c r="G326" i="1"/>
  <c r="J326" i="1"/>
  <c r="J325" i="1" s="1"/>
  <c r="F326" i="1"/>
  <c r="F325" i="1" s="1"/>
  <c r="I326" i="1"/>
  <c r="E326" i="1"/>
  <c r="H326" i="1"/>
  <c r="H325" i="1" s="1"/>
  <c r="D326" i="1"/>
  <c r="D325" i="1" s="1"/>
  <c r="I325" i="1" l="1"/>
  <c r="L325" i="1" s="1"/>
  <c r="L326" i="1"/>
  <c r="E325" i="1"/>
  <c r="G83" i="2"/>
  <c r="G325" i="1"/>
  <c r="C83" i="2"/>
  <c r="C325" i="1"/>
  <c r="J83" i="2"/>
  <c r="E83" i="2"/>
  <c r="H83" i="2"/>
  <c r="I83" i="2"/>
  <c r="K83" i="2"/>
  <c r="D83" i="2"/>
  <c r="F83" i="2"/>
  <c r="I319" i="1"/>
  <c r="E319" i="1"/>
  <c r="H319" i="1"/>
  <c r="D319" i="1"/>
  <c r="K319" i="1"/>
  <c r="K82" i="2" s="1"/>
  <c r="G319" i="1"/>
  <c r="G82" i="2" s="1"/>
  <c r="J319" i="1"/>
  <c r="F319" i="1"/>
  <c r="C319" i="1"/>
  <c r="C82" i="2" s="1"/>
  <c r="E318" i="1"/>
  <c r="C96" i="2"/>
  <c r="I82" i="2" l="1"/>
  <c r="L319" i="1"/>
  <c r="E82" i="2"/>
  <c r="E315" i="1"/>
  <c r="F318" i="1"/>
  <c r="F82" i="2"/>
  <c r="J318" i="1"/>
  <c r="J315" i="1" s="1"/>
  <c r="J82" i="2"/>
  <c r="H318" i="1"/>
  <c r="H315" i="1" s="1"/>
  <c r="H82" i="2"/>
  <c r="K318" i="1"/>
  <c r="K315" i="1" s="1"/>
  <c r="D318" i="1"/>
  <c r="D315" i="1" s="1"/>
  <c r="D82" i="2"/>
  <c r="I318" i="1"/>
  <c r="G318" i="1"/>
  <c r="G315" i="1" s="1"/>
  <c r="L83" i="2"/>
  <c r="L82" i="2" l="1"/>
  <c r="I315" i="1"/>
  <c r="L318" i="1"/>
  <c r="C81" i="2"/>
  <c r="F315" i="1"/>
  <c r="C79" i="2"/>
  <c r="C78" i="2"/>
  <c r="C77" i="2"/>
  <c r="C76" i="2"/>
  <c r="C75" i="2"/>
  <c r="C74" i="2"/>
  <c r="L315" i="1" l="1"/>
  <c r="C73" i="2"/>
  <c r="J301" i="1"/>
  <c r="F301" i="1"/>
  <c r="K301" i="1"/>
  <c r="K300" i="1" s="1"/>
  <c r="I301" i="1"/>
  <c r="E301" i="1"/>
  <c r="C301" i="1"/>
  <c r="H301" i="1"/>
  <c r="D301" i="1"/>
  <c r="G301" i="1"/>
  <c r="G80" i="2" s="1"/>
  <c r="I80" i="2" l="1"/>
  <c r="L301" i="1"/>
  <c r="C70" i="2"/>
  <c r="C80" i="2"/>
  <c r="C71" i="2"/>
  <c r="K80" i="2"/>
  <c r="F80" i="2"/>
  <c r="L80" i="2" s="1"/>
  <c r="I300" i="1"/>
  <c r="H300" i="1"/>
  <c r="H80" i="2"/>
  <c r="J300" i="1"/>
  <c r="J80" i="2"/>
  <c r="D300" i="1"/>
  <c r="D80" i="2"/>
  <c r="E300" i="1"/>
  <c r="E80" i="2"/>
  <c r="G300" i="1"/>
  <c r="F300" i="1"/>
  <c r="C287" i="1"/>
  <c r="L300" i="1" l="1"/>
  <c r="C72" i="2"/>
  <c r="C284" i="1"/>
  <c r="J266" i="1" l="1"/>
  <c r="F266" i="1"/>
  <c r="I266" i="1"/>
  <c r="E266" i="1"/>
  <c r="H266" i="1"/>
  <c r="H68" i="2" s="1"/>
  <c r="D266" i="1"/>
  <c r="D68" i="2" s="1"/>
  <c r="K266" i="1"/>
  <c r="K68" i="2" s="1"/>
  <c r="G266" i="1"/>
  <c r="G68" i="2" s="1"/>
  <c r="C266" i="1"/>
  <c r="I68" i="2" l="1"/>
  <c r="L266" i="1"/>
  <c r="E68" i="2"/>
  <c r="F265" i="1"/>
  <c r="F68" i="2"/>
  <c r="L68" i="2" s="1"/>
  <c r="J265" i="1"/>
  <c r="J68" i="2"/>
  <c r="C265" i="1"/>
  <c r="C68" i="2"/>
  <c r="F260" i="1"/>
  <c r="H260" i="1"/>
  <c r="D260" i="1"/>
  <c r="K260" i="1"/>
  <c r="G260" i="1"/>
  <c r="G67" i="2" s="1"/>
  <c r="J260" i="1"/>
  <c r="I260" i="1"/>
  <c r="E260" i="1"/>
  <c r="K265" i="1"/>
  <c r="D265" i="1"/>
  <c r="I265" i="1"/>
  <c r="L265" i="1" s="1"/>
  <c r="H265" i="1"/>
  <c r="G265" i="1"/>
  <c r="E265" i="1"/>
  <c r="C260" i="1"/>
  <c r="C67" i="2" s="1"/>
  <c r="C66" i="2"/>
  <c r="C65" i="2"/>
  <c r="C63" i="2"/>
  <c r="C62" i="2"/>
  <c r="D233" i="1"/>
  <c r="D232" i="1" s="1"/>
  <c r="E233" i="1"/>
  <c r="F233" i="1"/>
  <c r="G233" i="1"/>
  <c r="G232" i="1" s="1"/>
  <c r="H233" i="1"/>
  <c r="H232" i="1" s="1"/>
  <c r="I233" i="1"/>
  <c r="J233" i="1"/>
  <c r="J232" i="1" s="1"/>
  <c r="K233" i="1"/>
  <c r="K232" i="1" s="1"/>
  <c r="L260" i="1" l="1"/>
  <c r="I232" i="1"/>
  <c r="L233" i="1"/>
  <c r="E232" i="1"/>
  <c r="C251" i="1"/>
  <c r="C64" i="2" s="1"/>
  <c r="E259" i="1"/>
  <c r="E67" i="2"/>
  <c r="K259" i="1"/>
  <c r="K258" i="1" s="1"/>
  <c r="K67" i="2"/>
  <c r="F259" i="1"/>
  <c r="F258" i="1" s="1"/>
  <c r="F67" i="2"/>
  <c r="I259" i="1"/>
  <c r="I67" i="2"/>
  <c r="D259" i="1"/>
  <c r="D258" i="1" s="1"/>
  <c r="D67" i="2"/>
  <c r="G259" i="1"/>
  <c r="G258" i="1" s="1"/>
  <c r="J259" i="1"/>
  <c r="J258" i="1" s="1"/>
  <c r="J67" i="2"/>
  <c r="H259" i="1"/>
  <c r="H258" i="1" s="1"/>
  <c r="H67" i="2"/>
  <c r="C237" i="1"/>
  <c r="C61" i="2" s="1"/>
  <c r="I237" i="1"/>
  <c r="E237" i="1"/>
  <c r="J251" i="1"/>
  <c r="F251" i="1"/>
  <c r="H237" i="1"/>
  <c r="H61" i="2" s="1"/>
  <c r="D237" i="1"/>
  <c r="I251" i="1"/>
  <c r="E251" i="1"/>
  <c r="K237" i="1"/>
  <c r="G237" i="1"/>
  <c r="G61" i="2" s="1"/>
  <c r="H251" i="1"/>
  <c r="D251" i="1"/>
  <c r="J237" i="1"/>
  <c r="J61" i="2" s="1"/>
  <c r="F237" i="1"/>
  <c r="K251" i="1"/>
  <c r="G251" i="1"/>
  <c r="G64" i="2" s="1"/>
  <c r="F232" i="1"/>
  <c r="C259" i="1"/>
  <c r="L251" i="1" l="1"/>
  <c r="I258" i="1"/>
  <c r="L258" i="1" s="1"/>
  <c r="L259" i="1"/>
  <c r="L237" i="1"/>
  <c r="L232" i="1"/>
  <c r="E258" i="1"/>
  <c r="L67" i="2"/>
  <c r="J236" i="1"/>
  <c r="H236" i="1"/>
  <c r="H249" i="1"/>
  <c r="H64" i="2"/>
  <c r="J249" i="1"/>
  <c r="J64" i="2"/>
  <c r="F236" i="1"/>
  <c r="F61" i="2"/>
  <c r="G236" i="1"/>
  <c r="D236" i="1"/>
  <c r="D61" i="2"/>
  <c r="E236" i="1"/>
  <c r="E61" i="2"/>
  <c r="G249" i="1"/>
  <c r="D249" i="1"/>
  <c r="D64" i="2"/>
  <c r="E249" i="1"/>
  <c r="E64" i="2"/>
  <c r="F249" i="1"/>
  <c r="F64" i="2"/>
  <c r="K249" i="1"/>
  <c r="K64" i="2"/>
  <c r="I249" i="1"/>
  <c r="I64" i="2"/>
  <c r="K236" i="1"/>
  <c r="K61" i="2"/>
  <c r="I236" i="1"/>
  <c r="I61" i="2"/>
  <c r="L61" i="2" s="1"/>
  <c r="C258" i="1"/>
  <c r="J235" i="1" l="1"/>
  <c r="J231" i="1" s="1"/>
  <c r="L64" i="2"/>
  <c r="I235" i="1"/>
  <c r="L236" i="1"/>
  <c r="L249" i="1"/>
  <c r="K235" i="1"/>
  <c r="K231" i="1" s="1"/>
  <c r="H235" i="1"/>
  <c r="H231" i="1" s="1"/>
  <c r="G235" i="1"/>
  <c r="G231" i="1" s="1"/>
  <c r="E235" i="1"/>
  <c r="D235" i="1"/>
  <c r="D231" i="1" s="1"/>
  <c r="F235" i="1"/>
  <c r="F231" i="1" s="1"/>
  <c r="I231" i="1" l="1"/>
  <c r="L231" i="1" s="1"/>
  <c r="L235" i="1"/>
  <c r="E231" i="1"/>
  <c r="E287" i="1" l="1"/>
  <c r="K287" i="1"/>
  <c r="K72" i="2" s="1"/>
  <c r="I287" i="1"/>
  <c r="G287" i="1"/>
  <c r="G72" i="2" s="1"/>
  <c r="I72" i="2" l="1"/>
  <c r="E72" i="2"/>
  <c r="C223" i="1"/>
  <c r="C59" i="2" l="1"/>
  <c r="F287" i="1" l="1"/>
  <c r="F72" i="2" l="1"/>
  <c r="L72" i="2" s="1"/>
  <c r="L287" i="1"/>
  <c r="I223" i="1"/>
  <c r="I59" i="2" l="1"/>
  <c r="I222" i="1"/>
  <c r="D287" i="1"/>
  <c r="D72" i="2" s="1"/>
  <c r="I292" i="1"/>
  <c r="G292" i="1"/>
  <c r="G284" i="1"/>
  <c r="G264" i="1" s="1"/>
  <c r="G223" i="1"/>
  <c r="I284" i="1"/>
  <c r="E292" i="1"/>
  <c r="E223" i="1"/>
  <c r="D292" i="1"/>
  <c r="I221" i="1" l="1"/>
  <c r="I264" i="1"/>
  <c r="E59" i="2"/>
  <c r="E222" i="1"/>
  <c r="G59" i="2"/>
  <c r="G222" i="1"/>
  <c r="G221" i="1" s="1"/>
  <c r="G220" i="1" s="1"/>
  <c r="G219" i="1" s="1"/>
  <c r="J287" i="1"/>
  <c r="J72" i="2" s="1"/>
  <c r="K223" i="1"/>
  <c r="E284" i="1"/>
  <c r="F223" i="1"/>
  <c r="L223" i="1" s="1"/>
  <c r="K292" i="1"/>
  <c r="D284" i="1"/>
  <c r="D264" i="1" s="1"/>
  <c r="D223" i="1"/>
  <c r="I220" i="1" l="1"/>
  <c r="E221" i="1"/>
  <c r="F222" i="1"/>
  <c r="L222" i="1" s="1"/>
  <c r="E264" i="1"/>
  <c r="D59" i="2"/>
  <c r="D222" i="1"/>
  <c r="D221" i="1" s="1"/>
  <c r="D220" i="1" s="1"/>
  <c r="D219" i="1" s="1"/>
  <c r="K59" i="2"/>
  <c r="K222" i="1"/>
  <c r="K221" i="1" s="1"/>
  <c r="K220" i="1" s="1"/>
  <c r="K219" i="1" s="1"/>
  <c r="F59" i="2"/>
  <c r="L59" i="2" s="1"/>
  <c r="F292" i="1"/>
  <c r="L292" i="1" s="1"/>
  <c r="K284" i="1"/>
  <c r="K264" i="1" s="1"/>
  <c r="I219" i="1" l="1"/>
  <c r="E220" i="1"/>
  <c r="F221" i="1"/>
  <c r="L221" i="1" s="1"/>
  <c r="F284" i="1"/>
  <c r="L284" i="1" s="1"/>
  <c r="H292" i="1"/>
  <c r="J292" i="1"/>
  <c r="E219" i="1" l="1"/>
  <c r="F220" i="1"/>
  <c r="L220" i="1" s="1"/>
  <c r="J223" i="1"/>
  <c r="F264" i="1"/>
  <c r="L264" i="1" s="1"/>
  <c r="J284" i="1"/>
  <c r="J264" i="1" s="1"/>
  <c r="H223" i="1"/>
  <c r="F219" i="1" l="1"/>
  <c r="L219" i="1" s="1"/>
  <c r="J59" i="2"/>
  <c r="J222" i="1"/>
  <c r="J221" i="1" s="1"/>
  <c r="J220" i="1" s="1"/>
  <c r="J219" i="1" s="1"/>
  <c r="H59" i="2"/>
  <c r="H222" i="1"/>
  <c r="H221" i="1" s="1"/>
  <c r="H220" i="1" s="1"/>
  <c r="H219" i="1" s="1"/>
  <c r="H287" i="1"/>
  <c r="C58" i="2" l="1"/>
  <c r="H284" i="1"/>
  <c r="H264" i="1" s="1"/>
  <c r="H72" i="2"/>
  <c r="K205" i="1"/>
  <c r="G205" i="1"/>
  <c r="J205" i="1"/>
  <c r="F205" i="1"/>
  <c r="C214" i="1"/>
  <c r="I205" i="1"/>
  <c r="E205" i="1"/>
  <c r="H205" i="1"/>
  <c r="D205" i="1"/>
  <c r="L205" i="1" l="1"/>
  <c r="C57" i="2"/>
  <c r="I197" i="1"/>
  <c r="E197" i="1"/>
  <c r="H197" i="1"/>
  <c r="D197" i="1"/>
  <c r="K197" i="1"/>
  <c r="G197" i="1"/>
  <c r="J197" i="1"/>
  <c r="C56" i="2" l="1"/>
  <c r="F197" i="1"/>
  <c r="L197" i="1" s="1"/>
  <c r="K189" i="1"/>
  <c r="G189" i="1"/>
  <c r="J189" i="1"/>
  <c r="I189" i="1"/>
  <c r="E189" i="1"/>
  <c r="H189" i="1"/>
  <c r="D189" i="1"/>
  <c r="C54" i="2" l="1"/>
  <c r="F189" i="1"/>
  <c r="L189" i="1" s="1"/>
  <c r="K180" i="1"/>
  <c r="G180" i="1"/>
  <c r="J180" i="1"/>
  <c r="E180" i="1"/>
  <c r="H180" i="1"/>
  <c r="D180" i="1"/>
  <c r="C53" i="2" l="1"/>
  <c r="I180" i="1"/>
  <c r="F180" i="1"/>
  <c r="K172" i="1"/>
  <c r="G172" i="1"/>
  <c r="J172" i="1"/>
  <c r="I172" i="1"/>
  <c r="E172" i="1"/>
  <c r="H172" i="1"/>
  <c r="D172" i="1"/>
  <c r="L180" i="1" l="1"/>
  <c r="C52" i="2"/>
  <c r="F172" i="1"/>
  <c r="L172" i="1" s="1"/>
  <c r="K164" i="1"/>
  <c r="K163" i="1" s="1"/>
  <c r="G164" i="1"/>
  <c r="G163" i="1" s="1"/>
  <c r="J164" i="1"/>
  <c r="J163" i="1" s="1"/>
  <c r="I164" i="1"/>
  <c r="E164" i="1"/>
  <c r="H164" i="1"/>
  <c r="H163" i="1" s="1"/>
  <c r="D164" i="1"/>
  <c r="D163" i="1" s="1"/>
  <c r="I163" i="1" l="1"/>
  <c r="E163" i="1"/>
  <c r="C51" i="2"/>
  <c r="F164" i="1"/>
  <c r="L164" i="1" s="1"/>
  <c r="C50" i="2" l="1"/>
  <c r="F163" i="1"/>
  <c r="L163" i="1" s="1"/>
  <c r="K148" i="1"/>
  <c r="G148" i="1"/>
  <c r="J148" i="1"/>
  <c r="E148" i="1"/>
  <c r="H148" i="1"/>
  <c r="D148" i="1"/>
  <c r="C146" i="1"/>
  <c r="C49" i="2" l="1"/>
  <c r="I148" i="1"/>
  <c r="F148" i="1"/>
  <c r="C140" i="1"/>
  <c r="K135" i="1"/>
  <c r="G135" i="1"/>
  <c r="J135" i="1"/>
  <c r="F135" i="1"/>
  <c r="C142" i="1"/>
  <c r="C144" i="1"/>
  <c r="I135" i="1"/>
  <c r="E135" i="1"/>
  <c r="C138" i="1"/>
  <c r="H135" i="1"/>
  <c r="D135" i="1"/>
  <c r="L135" i="1" l="1"/>
  <c r="L148" i="1"/>
  <c r="C48" i="2"/>
  <c r="H127" i="1"/>
  <c r="H126" i="1" s="1"/>
  <c r="H125" i="1" s="1"/>
  <c r="D127" i="1"/>
  <c r="D126" i="1" s="1"/>
  <c r="D125" i="1" s="1"/>
  <c r="K127" i="1"/>
  <c r="G127" i="1"/>
  <c r="J127" i="1"/>
  <c r="J126" i="1" s="1"/>
  <c r="J125" i="1" s="1"/>
  <c r="E127" i="1"/>
  <c r="E126" i="1" l="1"/>
  <c r="I127" i="1"/>
  <c r="F127" i="1"/>
  <c r="K126" i="1"/>
  <c r="K125" i="1" s="1"/>
  <c r="G126" i="1"/>
  <c r="G125" i="1" s="1"/>
  <c r="D50" i="1"/>
  <c r="D49" i="1" s="1"/>
  <c r="E50" i="1"/>
  <c r="F50" i="1"/>
  <c r="D122" i="1"/>
  <c r="E122" i="1"/>
  <c r="G122" i="1"/>
  <c r="H122" i="1"/>
  <c r="J122" i="1"/>
  <c r="K122" i="1"/>
  <c r="D119" i="1"/>
  <c r="E119" i="1"/>
  <c r="G119" i="1"/>
  <c r="H119" i="1"/>
  <c r="I119" i="1"/>
  <c r="J119" i="1"/>
  <c r="K119" i="1"/>
  <c r="K108" i="1"/>
  <c r="D108" i="1"/>
  <c r="E108" i="1"/>
  <c r="G108" i="1"/>
  <c r="H108" i="1"/>
  <c r="C47" i="2"/>
  <c r="C46" i="2"/>
  <c r="C45" i="2"/>
  <c r="L127" i="1" l="1"/>
  <c r="E49" i="1"/>
  <c r="E125" i="1"/>
  <c r="C37" i="2"/>
  <c r="C41" i="2"/>
  <c r="C40" i="2"/>
  <c r="C44" i="2"/>
  <c r="C39" i="2"/>
  <c r="C43" i="2"/>
  <c r="C38" i="2"/>
  <c r="C42" i="2"/>
  <c r="F126" i="1"/>
  <c r="I122" i="1"/>
  <c r="I108" i="1"/>
  <c r="I126" i="1"/>
  <c r="J108" i="1"/>
  <c r="F49" i="1"/>
  <c r="F108" i="1"/>
  <c r="F119" i="1"/>
  <c r="L119" i="1" s="1"/>
  <c r="F122" i="1"/>
  <c r="H84" i="1"/>
  <c r="D84" i="1"/>
  <c r="E98" i="1"/>
  <c r="H103" i="1"/>
  <c r="D103" i="1"/>
  <c r="I116" i="1"/>
  <c r="E116" i="1"/>
  <c r="K84" i="1"/>
  <c r="G84" i="1"/>
  <c r="H98" i="1"/>
  <c r="D98" i="1"/>
  <c r="K103" i="1"/>
  <c r="G103" i="1"/>
  <c r="H116" i="1"/>
  <c r="H115" i="1" s="1"/>
  <c r="D116" i="1"/>
  <c r="D115" i="1" s="1"/>
  <c r="J84" i="1"/>
  <c r="K98" i="1"/>
  <c r="G98" i="1"/>
  <c r="J103" i="1"/>
  <c r="K116" i="1"/>
  <c r="K115" i="1" s="1"/>
  <c r="G116" i="1"/>
  <c r="G115" i="1" s="1"/>
  <c r="E84" i="1"/>
  <c r="J98" i="1"/>
  <c r="E103" i="1"/>
  <c r="J116" i="1"/>
  <c r="J115" i="1" s="1"/>
  <c r="K61" i="1"/>
  <c r="J61" i="1"/>
  <c r="H61" i="1"/>
  <c r="K56" i="1"/>
  <c r="J56" i="1"/>
  <c r="I56" i="1"/>
  <c r="L56" i="1" s="1"/>
  <c r="H56" i="1"/>
  <c r="K52" i="1"/>
  <c r="J52" i="1"/>
  <c r="H52" i="1"/>
  <c r="K50" i="1"/>
  <c r="K49" i="1" s="1"/>
  <c r="J50" i="1"/>
  <c r="J49" i="1" s="1"/>
  <c r="I50" i="1"/>
  <c r="L50" i="1" s="1"/>
  <c r="H50" i="1"/>
  <c r="H49" i="1" s="1"/>
  <c r="K40" i="1"/>
  <c r="J40" i="1"/>
  <c r="H40" i="1"/>
  <c r="H35" i="1"/>
  <c r="K32" i="1"/>
  <c r="J32" i="1"/>
  <c r="H32" i="1"/>
  <c r="K29" i="1"/>
  <c r="J29" i="1"/>
  <c r="H29" i="1"/>
  <c r="K26" i="1"/>
  <c r="J26" i="1"/>
  <c r="H26" i="1"/>
  <c r="K23" i="1"/>
  <c r="J23" i="1"/>
  <c r="H23" i="1"/>
  <c r="G50" i="1"/>
  <c r="G49" i="1" s="1"/>
  <c r="C33" i="2"/>
  <c r="C29" i="2"/>
  <c r="C28" i="2"/>
  <c r="C27" i="2"/>
  <c r="C26" i="2"/>
  <c r="L126" i="1" l="1"/>
  <c r="L108" i="1"/>
  <c r="L122" i="1"/>
  <c r="E115" i="1"/>
  <c r="C34" i="2"/>
  <c r="C30" i="2"/>
  <c r="C32" i="2"/>
  <c r="E17" i="1"/>
  <c r="E25" i="2"/>
  <c r="H17" i="1"/>
  <c r="H16" i="1" s="1"/>
  <c r="H15" i="1" s="1"/>
  <c r="H25" i="2"/>
  <c r="F18" i="1"/>
  <c r="C25" i="2"/>
  <c r="D17" i="1"/>
  <c r="D16" i="1" s="1"/>
  <c r="D15" i="1" s="1"/>
  <c r="D25" i="2"/>
  <c r="K17" i="1"/>
  <c r="K16" i="1" s="1"/>
  <c r="K25" i="2"/>
  <c r="I17" i="1"/>
  <c r="I25" i="2"/>
  <c r="C36" i="2"/>
  <c r="C31" i="2"/>
  <c r="C35" i="2"/>
  <c r="J17" i="1"/>
  <c r="J16" i="1" s="1"/>
  <c r="J25" i="2"/>
  <c r="F125" i="1"/>
  <c r="G56" i="1"/>
  <c r="I115" i="1"/>
  <c r="I40" i="1"/>
  <c r="L40" i="1" s="1"/>
  <c r="I29" i="1"/>
  <c r="L29" i="1" s="1"/>
  <c r="I26" i="1"/>
  <c r="L26" i="1" s="1"/>
  <c r="I35" i="1"/>
  <c r="L35" i="1" s="1"/>
  <c r="I52" i="1"/>
  <c r="L52" i="1" s="1"/>
  <c r="I61" i="1"/>
  <c r="L61" i="1" s="1"/>
  <c r="I103" i="1"/>
  <c r="I84" i="1"/>
  <c r="I23" i="1"/>
  <c r="L23" i="1" s="1"/>
  <c r="I32" i="1"/>
  <c r="L32" i="1" s="1"/>
  <c r="I49" i="1"/>
  <c r="L49" i="1" s="1"/>
  <c r="I98" i="1"/>
  <c r="I125" i="1"/>
  <c r="K35" i="1"/>
  <c r="H75" i="1"/>
  <c r="I75" i="1"/>
  <c r="J35" i="1"/>
  <c r="E75" i="1"/>
  <c r="D89" i="1"/>
  <c r="E89" i="1"/>
  <c r="H89" i="1"/>
  <c r="I89" i="1"/>
  <c r="F89" i="1"/>
  <c r="F116" i="1"/>
  <c r="L116" i="1" s="1"/>
  <c r="K75" i="1"/>
  <c r="F103" i="1"/>
  <c r="F84" i="1"/>
  <c r="D75" i="1"/>
  <c r="J89" i="1"/>
  <c r="F98" i="1"/>
  <c r="C19" i="1"/>
  <c r="G89" i="1"/>
  <c r="C21" i="1"/>
  <c r="K89" i="1"/>
  <c r="F75" i="1"/>
  <c r="C17" i="1"/>
  <c r="J75" i="1"/>
  <c r="L98" i="1" l="1"/>
  <c r="L75" i="1"/>
  <c r="L84" i="1"/>
  <c r="L103" i="1"/>
  <c r="L89" i="1"/>
  <c r="L125" i="1"/>
  <c r="F17" i="1"/>
  <c r="F16" i="1" s="1"/>
  <c r="F15" i="1" s="1"/>
  <c r="L18" i="1"/>
  <c r="E16" i="1"/>
  <c r="F25" i="2"/>
  <c r="F16" i="2" s="1"/>
  <c r="F15" i="2" s="1"/>
  <c r="C16" i="2"/>
  <c r="C15" i="2" s="1"/>
  <c r="C14" i="2" s="1"/>
  <c r="G52" i="1"/>
  <c r="G61" i="1"/>
  <c r="J15" i="1"/>
  <c r="I16" i="1"/>
  <c r="K15" i="1"/>
  <c r="K74" i="1"/>
  <c r="I74" i="1"/>
  <c r="J74" i="1"/>
  <c r="H74" i="1"/>
  <c r="H14" i="1" s="1"/>
  <c r="H13" i="1" s="1"/>
  <c r="D74" i="1"/>
  <c r="D14" i="1" s="1"/>
  <c r="D13" i="1" s="1"/>
  <c r="E74" i="1"/>
  <c r="G40" i="1"/>
  <c r="F74" i="1"/>
  <c r="G74" i="1"/>
  <c r="F115" i="1"/>
  <c r="L115" i="1" s="1"/>
  <c r="C625" i="1"/>
  <c r="C619" i="1"/>
  <c r="C617" i="1"/>
  <c r="C613" i="1"/>
  <c r="C609" i="1"/>
  <c r="C607" i="1"/>
  <c r="C605" i="1"/>
  <c r="C603" i="1"/>
  <c r="C601" i="1"/>
  <c r="C599" i="1"/>
  <c r="C592" i="1"/>
  <c r="C589" i="1"/>
  <c r="C580" i="1"/>
  <c r="C574" i="1"/>
  <c r="C561" i="1"/>
  <c r="C557" i="1"/>
  <c r="C540" i="1"/>
  <c r="C536" i="1"/>
  <c r="C531" i="1"/>
  <c r="C529" i="1"/>
  <c r="C517" i="1"/>
  <c r="C493" i="1"/>
  <c r="C467" i="1"/>
  <c r="C403" i="1"/>
  <c r="C318" i="1"/>
  <c r="C316" i="1"/>
  <c r="C313" i="1"/>
  <c r="C300" i="1"/>
  <c r="C292" i="1"/>
  <c r="C256" i="1"/>
  <c r="C254" i="1"/>
  <c r="C249" i="1"/>
  <c r="C236" i="1"/>
  <c r="C233" i="1"/>
  <c r="C222" i="1"/>
  <c r="C216" i="1"/>
  <c r="C212" i="1"/>
  <c r="C210" i="1"/>
  <c r="C208" i="1"/>
  <c r="C206" i="1"/>
  <c r="C198" i="1"/>
  <c r="C190" i="1"/>
  <c r="C187" i="1"/>
  <c r="C181" i="1"/>
  <c r="C173" i="1"/>
  <c r="C165" i="1"/>
  <c r="C156" i="1"/>
  <c r="C149" i="1"/>
  <c r="C136" i="1"/>
  <c r="C128" i="1"/>
  <c r="C123" i="1"/>
  <c r="C120" i="1"/>
  <c r="C117" i="1"/>
  <c r="C113" i="1"/>
  <c r="C111" i="1"/>
  <c r="C109" i="1"/>
  <c r="C104" i="1"/>
  <c r="C99" i="1"/>
  <c r="C94" i="1"/>
  <c r="C90" i="1"/>
  <c r="C85" i="1"/>
  <c r="C80" i="1"/>
  <c r="C76" i="1"/>
  <c r="C62" i="1"/>
  <c r="C57" i="1"/>
  <c r="C53" i="1"/>
  <c r="C50" i="1"/>
  <c r="C45" i="1"/>
  <c r="C41" i="1"/>
  <c r="C38" i="1"/>
  <c r="C36" i="1"/>
  <c r="C33" i="1"/>
  <c r="C30" i="1"/>
  <c r="C27" i="1"/>
  <c r="C24" i="1"/>
  <c r="C16" i="1"/>
  <c r="L74" i="1" l="1"/>
  <c r="L17" i="1"/>
  <c r="I15" i="1"/>
  <c r="L15" i="1" s="1"/>
  <c r="L16" i="1"/>
  <c r="E15" i="1"/>
  <c r="C221" i="1"/>
  <c r="L25" i="2"/>
  <c r="G15" i="1"/>
  <c r="G14" i="1" s="1"/>
  <c r="G13" i="1" s="1"/>
  <c r="J14" i="1"/>
  <c r="J13" i="1" s="1"/>
  <c r="F14" i="2"/>
  <c r="K14" i="1"/>
  <c r="K13" i="1" s="1"/>
  <c r="F14" i="1"/>
  <c r="F13" i="1" s="1"/>
  <c r="C52" i="1"/>
  <c r="C232" i="1"/>
  <c r="C560" i="1"/>
  <c r="C591" i="1"/>
  <c r="C573" i="1"/>
  <c r="C579" i="1"/>
  <c r="C624" i="1"/>
  <c r="C588" i="1"/>
  <c r="C122" i="1"/>
  <c r="C98" i="1"/>
  <c r="C127" i="1"/>
  <c r="C164" i="1"/>
  <c r="C189" i="1"/>
  <c r="C29" i="1"/>
  <c r="C56" i="1"/>
  <c r="C84" i="1"/>
  <c r="C103" i="1"/>
  <c r="C116" i="1"/>
  <c r="C172" i="1"/>
  <c r="C197" i="1"/>
  <c r="C23" i="1"/>
  <c r="C49" i="1"/>
  <c r="C26" i="1"/>
  <c r="C32" i="1"/>
  <c r="C61" i="1"/>
  <c r="C119" i="1"/>
  <c r="C291" i="1"/>
  <c r="C89" i="1"/>
  <c r="C75" i="1"/>
  <c r="C148" i="1"/>
  <c r="C180" i="1"/>
  <c r="C35" i="1"/>
  <c r="C539" i="1"/>
  <c r="C205" i="1"/>
  <c r="C108" i="1"/>
  <c r="C235" i="1"/>
  <c r="C315" i="1"/>
  <c r="C516" i="1"/>
  <c r="C40" i="1"/>
  <c r="C264" i="1"/>
  <c r="C135" i="1"/>
  <c r="C598" i="1"/>
  <c r="I14" i="1" l="1"/>
  <c r="I13" i="1" s="1"/>
  <c r="L13" i="1" s="1"/>
  <c r="E14" i="1"/>
  <c r="C220" i="1"/>
  <c r="C587" i="1"/>
  <c r="C586" i="1" s="1"/>
  <c r="C597" i="1"/>
  <c r="C263" i="1"/>
  <c r="C231" i="1"/>
  <c r="C578" i="1"/>
  <c r="C623" i="1"/>
  <c r="C572" i="1"/>
  <c r="C115" i="1"/>
  <c r="C126" i="1"/>
  <c r="C74" i="1"/>
  <c r="C163" i="1"/>
  <c r="C15" i="1"/>
  <c r="L14" i="1" l="1"/>
  <c r="E13" i="1"/>
  <c r="C219" i="1"/>
  <c r="C596" i="1"/>
  <c r="C230" i="1"/>
  <c r="C622" i="1"/>
  <c r="C571" i="1"/>
  <c r="C577" i="1"/>
  <c r="C125" i="1"/>
  <c r="C14" i="1"/>
  <c r="C218" i="1" l="1"/>
  <c r="C595" i="1"/>
  <c r="C576" i="1"/>
  <c r="C559" i="1"/>
  <c r="C621" i="1"/>
  <c r="C13" i="1"/>
  <c r="C594" i="1" l="1"/>
  <c r="C12" i="1"/>
  <c r="C11" i="1" l="1"/>
  <c r="C629" i="1" s="1"/>
  <c r="C10" i="2" l="1"/>
  <c r="C9" i="2" s="1"/>
  <c r="C6" i="1"/>
  <c r="F313" i="1" l="1"/>
  <c r="F291" i="1" l="1"/>
  <c r="F263" i="1" l="1"/>
  <c r="F230" i="1" l="1"/>
  <c r="F218" i="1" l="1"/>
  <c r="H140" i="2"/>
  <c r="H609" i="1"/>
  <c r="F12" i="1" l="1"/>
  <c r="H598" i="1"/>
  <c r="H597" i="1" s="1"/>
  <c r="H596" i="1" s="1"/>
  <c r="H595" i="1" s="1"/>
  <c r="H594" i="1" s="1"/>
  <c r="F11" i="1" l="1"/>
  <c r="F629" i="1" s="1"/>
  <c r="F6" i="1" l="1"/>
  <c r="F10" i="2"/>
  <c r="F9" i="2" s="1"/>
  <c r="D81" i="2"/>
  <c r="D16" i="2" s="1"/>
  <c r="D15" i="2" s="1"/>
  <c r="D14" i="2" s="1"/>
  <c r="J313" i="1"/>
  <c r="J291" i="1" s="1"/>
  <c r="J263" i="1" s="1"/>
  <c r="J230" i="1" s="1"/>
  <c r="J218" i="1" s="1"/>
  <c r="J12" i="1" s="1"/>
  <c r="J11" i="1" s="1"/>
  <c r="E81" i="2"/>
  <c r="E16" i="2" s="1"/>
  <c r="E15" i="2" s="1"/>
  <c r="E14" i="2" s="1"/>
  <c r="E313" i="1"/>
  <c r="E291" i="1"/>
  <c r="E263" i="1" s="1"/>
  <c r="E230" i="1" s="1"/>
  <c r="E218" i="1" s="1"/>
  <c r="E12" i="1" s="1"/>
  <c r="E11" i="1" s="1"/>
  <c r="G313" i="1"/>
  <c r="G291" i="1" s="1"/>
  <c r="G263" i="1" s="1"/>
  <c r="G230" i="1" s="1"/>
  <c r="G218" i="1" s="1"/>
  <c r="G12" i="1" s="1"/>
  <c r="G11" i="1" s="1"/>
  <c r="G629" i="1" s="1"/>
  <c r="H313" i="1"/>
  <c r="H291" i="1" s="1"/>
  <c r="H263" i="1" s="1"/>
  <c r="H230" i="1" s="1"/>
  <c r="H218" i="1" s="1"/>
  <c r="H12" i="1" s="1"/>
  <c r="H11" i="1" s="1"/>
  <c r="H629" i="1" s="1"/>
  <c r="I81" i="2"/>
  <c r="I313" i="1"/>
  <c r="L313" i="1" s="1"/>
  <c r="I291" i="1"/>
  <c r="K81" i="2"/>
  <c r="K16" i="2" s="1"/>
  <c r="K15" i="2" s="1"/>
  <c r="K14" i="2" s="1"/>
  <c r="G10" i="2" l="1"/>
  <c r="I263" i="1"/>
  <c r="L291" i="1"/>
  <c r="G81" i="2"/>
  <c r="G16" i="2" s="1"/>
  <c r="G15" i="2" s="1"/>
  <c r="G14" i="2" s="1"/>
  <c r="G9" i="2" s="1"/>
  <c r="K313" i="1"/>
  <c r="K291" i="1" s="1"/>
  <c r="K263" i="1" s="1"/>
  <c r="K230" i="1" s="1"/>
  <c r="K218" i="1" s="1"/>
  <c r="K12" i="1" s="1"/>
  <c r="K11" i="1" s="1"/>
  <c r="K6" i="1" s="1"/>
  <c r="E10" i="2"/>
  <c r="E9" i="2" s="1"/>
  <c r="E6" i="1"/>
  <c r="L81" i="2"/>
  <c r="I16" i="2"/>
  <c r="H10" i="2"/>
  <c r="H6" i="1"/>
  <c r="J6" i="1"/>
  <c r="J10" i="2"/>
  <c r="D313" i="1"/>
  <c r="D291" i="1" s="1"/>
  <c r="D263" i="1" s="1"/>
  <c r="D230" i="1" s="1"/>
  <c r="D218" i="1" s="1"/>
  <c r="D12" i="1" s="1"/>
  <c r="D11" i="1" s="1"/>
  <c r="J81" i="2"/>
  <c r="J16" i="2" s="1"/>
  <c r="J15" i="2" s="1"/>
  <c r="J14" i="2" s="1"/>
  <c r="H81" i="2"/>
  <c r="H16" i="2" s="1"/>
  <c r="H15" i="2" s="1"/>
  <c r="H14" i="2" s="1"/>
  <c r="K10" i="2" l="1"/>
  <c r="K9" i="2" s="1"/>
  <c r="I230" i="1"/>
  <c r="L263" i="1"/>
  <c r="J9" i="2"/>
  <c r="L16" i="2"/>
  <c r="I15" i="2"/>
  <c r="D10" i="2"/>
  <c r="D9" i="2" s="1"/>
  <c r="D6" i="1"/>
  <c r="H9" i="2"/>
  <c r="I218" i="1" l="1"/>
  <c r="L230" i="1"/>
  <c r="I14" i="2"/>
  <c r="L15" i="2"/>
  <c r="I12" i="1" l="1"/>
  <c r="L218" i="1"/>
  <c r="L14" i="2"/>
  <c r="L9" i="2" s="1"/>
  <c r="I11" i="1" l="1"/>
  <c r="I629" i="1" s="1"/>
  <c r="L12" i="1"/>
  <c r="L11" i="1" l="1"/>
  <c r="I6" i="1"/>
  <c r="I10" i="2"/>
  <c r="I9" i="2" s="1"/>
</calcChain>
</file>

<file path=xl/sharedStrings.xml><?xml version="1.0" encoding="utf-8"?>
<sst xmlns="http://schemas.openxmlformats.org/spreadsheetml/2006/main" count="1343" uniqueCount="1113">
  <si>
    <t>MES:</t>
  </si>
  <si>
    <t>ENTIDAD:</t>
  </si>
  <si>
    <t>APROPIACION</t>
  </si>
  <si>
    <t>TOTAL COMPROMISOS</t>
  </si>
  <si>
    <t>AUTORIZACION DE  GIRO</t>
  </si>
  <si>
    <t>CODIGO</t>
  </si>
  <si>
    <t>NOMBRE</t>
  </si>
  <si>
    <t xml:space="preserve"> INICIAL</t>
  </si>
  <si>
    <t>MODIFICACIONES</t>
  </si>
  <si>
    <t>VIGENTE</t>
  </si>
  <si>
    <t>DISPONIBLE</t>
  </si>
  <si>
    <t>MES</t>
  </si>
  <si>
    <t>ACUMULADO</t>
  </si>
  <si>
    <t>GASTOS</t>
  </si>
  <si>
    <t>3-01</t>
  </si>
  <si>
    <t>Funcionamiento</t>
  </si>
  <si>
    <t>3-01-001</t>
  </si>
  <si>
    <t>Gastos de personal</t>
  </si>
  <si>
    <t>3-01-001-01</t>
  </si>
  <si>
    <t>Planta de personal permanente</t>
  </si>
  <si>
    <t>3-01-001-01-01</t>
  </si>
  <si>
    <t>Factores constitutivos de salario</t>
  </si>
  <si>
    <t>3-01-001-01-01-11</t>
  </si>
  <si>
    <t>Sueldo básico</t>
  </si>
  <si>
    <t>3-01-001-01-01-11-0001</t>
  </si>
  <si>
    <t>Sueldo Básico Administrativos</t>
  </si>
  <si>
    <t>3-01-001-01-01-11-0001-00</t>
  </si>
  <si>
    <t>3-01-001-01-01-11-0002</t>
  </si>
  <si>
    <t>Sueldo Básico Docentes</t>
  </si>
  <si>
    <t>3-01-001-01-01-11-0002-00</t>
  </si>
  <si>
    <t>3-01-001-01-01-11-0003</t>
  </si>
  <si>
    <t>Sueldo Trabajadores Oficiales</t>
  </si>
  <si>
    <t>3-01-001-01-01-11-0003-00</t>
  </si>
  <si>
    <t>3-01-001-01-01-12</t>
  </si>
  <si>
    <t>3-01-001-01-01-12-0001</t>
  </si>
  <si>
    <t>3-01-001-01-01-12-0001-00</t>
  </si>
  <si>
    <t>3-01-001-01-01-13</t>
  </si>
  <si>
    <t>Gastos de representación</t>
  </si>
  <si>
    <t>3-01-001-01-01-13-0001</t>
  </si>
  <si>
    <t>Gastos de Representación Administrativos</t>
  </si>
  <si>
    <t>3-01-001-01-01-13-0001-00</t>
  </si>
  <si>
    <t>3-01-001-01-01-14</t>
  </si>
  <si>
    <t>Subsidio de alimentación</t>
  </si>
  <si>
    <t>3-01-001-01-01-14-0000</t>
  </si>
  <si>
    <t>3-01-001-01-01-14-0000-00</t>
  </si>
  <si>
    <t>3-01-001-01-01-15</t>
  </si>
  <si>
    <t>Auxilio de transporte</t>
  </si>
  <si>
    <t>3-01-001-01-01-15-0000</t>
  </si>
  <si>
    <t>3-01-001-01-01-15-0000-00</t>
  </si>
  <si>
    <t>3-01-001-01-01-17</t>
  </si>
  <si>
    <t>Bonificación por servicios prestados</t>
  </si>
  <si>
    <t>3-01-001-01-01-17-0001</t>
  </si>
  <si>
    <t>Bonificación por Servicios Prestados Administrativos</t>
  </si>
  <si>
    <t>3-01-001-01-01-17-0001-00</t>
  </si>
  <si>
    <t>3-01-001-01-01-17-0002</t>
  </si>
  <si>
    <t>Bonificación por Servicios Prestados Docentes</t>
  </si>
  <si>
    <t>3-01-001-01-01-17-0002-00</t>
  </si>
  <si>
    <t>3-01-001-01-01-18</t>
  </si>
  <si>
    <t>Prestaciones sociales</t>
  </si>
  <si>
    <t>3-01-001-01-01-18-0001</t>
  </si>
  <si>
    <t>Prima de navidad</t>
  </si>
  <si>
    <t>3-01-001-01-01-18-0001-01</t>
  </si>
  <si>
    <t>Prima de Navidad Administrativos</t>
  </si>
  <si>
    <t>3-01-001-01-01-18-0001-02</t>
  </si>
  <si>
    <t>Prima de Navidad Docentes</t>
  </si>
  <si>
    <t>3-01-001-01-01-18-0001-03</t>
  </si>
  <si>
    <t>3-01-001-01-01-18-0002</t>
  </si>
  <si>
    <t>Prima de vacaciones</t>
  </si>
  <si>
    <t>3-01-001-01-01-18-0002-01</t>
  </si>
  <si>
    <t>Prima de Vacaciones Administrativos</t>
  </si>
  <si>
    <t>3-01-001-01-01-18-0002-02</t>
  </si>
  <si>
    <t>Prima de Vacaciones Docentes</t>
  </si>
  <si>
    <t>3-01-001-01-01-18-0002-03</t>
  </si>
  <si>
    <t>3-01-001-01-01-19</t>
  </si>
  <si>
    <t>Prima técnica salarial</t>
  </si>
  <si>
    <t>3-01-001-01-01-19-0001</t>
  </si>
  <si>
    <t>Prima Técnica Administrativos</t>
  </si>
  <si>
    <t>3-01-001-01-01-19-0001-00</t>
  </si>
  <si>
    <t>3-01-001-01-01-22</t>
  </si>
  <si>
    <t>Factores salariales especiales</t>
  </si>
  <si>
    <t>3-01-001-01-01-22-0012</t>
  </si>
  <si>
    <t>Prima de antigüedad</t>
  </si>
  <si>
    <t>3-01-001-01-01-22-0012-01</t>
  </si>
  <si>
    <t>Prima de Antigüedad Administrativos</t>
  </si>
  <si>
    <t>3-01-001-01-01-22-0012-02</t>
  </si>
  <si>
    <t>3-01-001-01-01-24</t>
  </si>
  <si>
    <t>Prima semestral</t>
  </si>
  <si>
    <t>3-01-001-01-01-24-0001</t>
  </si>
  <si>
    <t>Prima Semestral Administrativos</t>
  </si>
  <si>
    <t>3-01-001-01-01-24-0001-01</t>
  </si>
  <si>
    <t>3-01-001-01-01-24-0001-02</t>
  </si>
  <si>
    <t>Prima Semetral Docentes</t>
  </si>
  <si>
    <t>3-01-001-01-01-24-0001-03</t>
  </si>
  <si>
    <t>3-01-001-01-01-25</t>
  </si>
  <si>
    <t>Beneficios convencionales</t>
  </si>
  <si>
    <t>3-01-001-01-01-25-0099</t>
  </si>
  <si>
    <t>3-01-001-01-01-25-0099-01</t>
  </si>
  <si>
    <t>Quinquenios</t>
  </si>
  <si>
    <t>3-01-001-01-01-25-0099-02</t>
  </si>
  <si>
    <t>3-01-001-01-01-25-0099-03</t>
  </si>
  <si>
    <t>3-01-001-01-01-25-0099-04</t>
  </si>
  <si>
    <t>Subsidio Familiar</t>
  </si>
  <si>
    <t>3-01-001-01-01-25-0099-05</t>
  </si>
  <si>
    <t>Plan de Salud Trabajadores Oficiales</t>
  </si>
  <si>
    <t>3-01-001-01-01-25-0099-06</t>
  </si>
  <si>
    <t>Plan de Salud de Pensionados</t>
  </si>
  <si>
    <t>3-01-001-01-01-25-0099-07</t>
  </si>
  <si>
    <t>Subsidio libros pensionados</t>
  </si>
  <si>
    <t>3-01-001-01-01-25-0099-08</t>
  </si>
  <si>
    <t>Subsidio familiar pensionados</t>
  </si>
  <si>
    <t>3-01-001-01-01-25-0099-09</t>
  </si>
  <si>
    <t>3-01-001-01-01-25-0099-10</t>
  </si>
  <si>
    <t>3-01-001-01-01-25-0099-11</t>
  </si>
  <si>
    <t>3-01-001-01-02</t>
  </si>
  <si>
    <t>Contribuciones inherentes a la nómina</t>
  </si>
  <si>
    <t>3-01-001-01-02-01</t>
  </si>
  <si>
    <t>Aportes a la seguridad social en pensiones</t>
  </si>
  <si>
    <t>3-01-001-01-02-01-0001</t>
  </si>
  <si>
    <t>Aportes a la seguridad social en pensiones públicas</t>
  </si>
  <si>
    <t>3-01-001-01-02-01-0001-01</t>
  </si>
  <si>
    <t>Pensiones Públicas Administrativos</t>
  </si>
  <si>
    <t>3-01-001-01-02-01-0001-02</t>
  </si>
  <si>
    <t>Pensiones Públicas Docentes</t>
  </si>
  <si>
    <t>3-01-001-01-02-01-0001-03</t>
  </si>
  <si>
    <t>Pensiones Públicas Trabajadores Ofici</t>
  </si>
  <si>
    <t>3-01-001-01-02-01-0002</t>
  </si>
  <si>
    <t>Aportes a la seguridad social en pensiones privadas</t>
  </si>
  <si>
    <t>3-01-001-01-02-01-0002-01</t>
  </si>
  <si>
    <t>Pensiones Privadas Administrativos</t>
  </si>
  <si>
    <t>3-01-001-01-02-01-0002-02</t>
  </si>
  <si>
    <t>Pensiones Privadas Docentes</t>
  </si>
  <si>
    <t>3-01-001-01-02-01-0002-03</t>
  </si>
  <si>
    <t>3-01-001-01-02-02</t>
  </si>
  <si>
    <t>Aportes a la seguridad social en salud</t>
  </si>
  <si>
    <t>3-01-001-01-02-02-0002</t>
  </si>
  <si>
    <t>Aportes a la seguridad social en salud privada</t>
  </si>
  <si>
    <t>3-01-001-01-02-02-0002-01</t>
  </si>
  <si>
    <t>Salud Privada Administrativos</t>
  </si>
  <si>
    <t>3-01-001-01-02-02-0002-02</t>
  </si>
  <si>
    <t>Salud Privada Docentes</t>
  </si>
  <si>
    <t>3-01-001-01-02-02-0002-03</t>
  </si>
  <si>
    <t>Salud Privada Trabajadores Oficiales</t>
  </si>
  <si>
    <t>3-01-001-01-02-03</t>
  </si>
  <si>
    <t>Aportes de cesantías</t>
  </si>
  <si>
    <t>3-01-001-01-02-03-0001</t>
  </si>
  <si>
    <t>Aportes de cesantías a fondos públicos</t>
  </si>
  <si>
    <t>3-01-001-01-02-03-0001-01</t>
  </si>
  <si>
    <t>3-01-001-01-02-03-0001-02</t>
  </si>
  <si>
    <t>Cesantías Fondos Públicos Docentes</t>
  </si>
  <si>
    <t>3-01-001-01-02-03-0001-03</t>
  </si>
  <si>
    <t>3-01-001-01-02-03-0002</t>
  </si>
  <si>
    <t>Aportes de cesantías a fondos privados</t>
  </si>
  <si>
    <t>3-01-001-01-02-03-0002-01</t>
  </si>
  <si>
    <t>3-01-001-01-02-03-0002-02</t>
  </si>
  <si>
    <t>Cesantías Fondos Privados Docentes</t>
  </si>
  <si>
    <t>3-01-001-01-02-03-0002-03</t>
  </si>
  <si>
    <t>3-01-001-01-02-04</t>
  </si>
  <si>
    <t>Aportes a cajas de compensación familiar</t>
  </si>
  <si>
    <t>3-01-001-01-02-04-0001</t>
  </si>
  <si>
    <t>Compensar</t>
  </si>
  <si>
    <t>3-01-001-01-02-04-0001-01</t>
  </si>
  <si>
    <t>Caja de Compensación Administrativos</t>
  </si>
  <si>
    <t>3-01-001-01-02-04-0001-02</t>
  </si>
  <si>
    <t>Caja de Compensación Docentes</t>
  </si>
  <si>
    <t>3-01-001-01-02-04-0001-03</t>
  </si>
  <si>
    <t>Caja de Compensación Trabajadores O</t>
  </si>
  <si>
    <t>3-01-001-01-02-05</t>
  </si>
  <si>
    <t>Aportes generales al sistema de riesgos laborales</t>
  </si>
  <si>
    <t>3-01-001-01-02-05-0001</t>
  </si>
  <si>
    <t>Aportes generales al sistema de riesgos laborales públicos</t>
  </si>
  <si>
    <t>3-01-001-01-02-05-0001-01</t>
  </si>
  <si>
    <t>Riesgos Laborales Administrativos</t>
  </si>
  <si>
    <t>3-01-001-01-02-05-0001-02</t>
  </si>
  <si>
    <t>Riesgos Laborales Docentes</t>
  </si>
  <si>
    <t>3-01-001-01-02-05-0001-03</t>
  </si>
  <si>
    <t>Riesgos Laborales Trabajadores Oficia</t>
  </si>
  <si>
    <t>3-01-001-01-02-06</t>
  </si>
  <si>
    <t>Aportes al ICBF</t>
  </si>
  <si>
    <t>3-01-001-01-02-06-0001</t>
  </si>
  <si>
    <t>ICBF Administrativos</t>
  </si>
  <si>
    <t>3-01-001-01-02-06-0001-00</t>
  </si>
  <si>
    <t>3-01-001-01-02-06-0002</t>
  </si>
  <si>
    <t>ICBF Docentes</t>
  </si>
  <si>
    <t>3-01-001-01-02-06-0002-00</t>
  </si>
  <si>
    <t>3-01-001-01-02-06-0003</t>
  </si>
  <si>
    <t>ICBF Trabajadores Oficiales</t>
  </si>
  <si>
    <t>3-01-001-01-02-06-0003-00</t>
  </si>
  <si>
    <t>3-01-001-01-03</t>
  </si>
  <si>
    <t>Remuneraciones no constitutivas de factor salarial</t>
  </si>
  <si>
    <t>3-01-001-01-03-01</t>
  </si>
  <si>
    <t>3-01-001-01-03-01-0003</t>
  </si>
  <si>
    <t>Bonificación especial de recreación</t>
  </si>
  <si>
    <t>3-01-001-01-03-01-0003-00</t>
  </si>
  <si>
    <t>3-01-001-01-03-05</t>
  </si>
  <si>
    <t>Reconocimiento por permanencia en el servicio público - Bogotá D.C.</t>
  </si>
  <si>
    <t>3-01-001-01-03-05-0000</t>
  </si>
  <si>
    <t>3-01-001-01-03-05-0000-00</t>
  </si>
  <si>
    <t>Reconocimiento por permanencia en e</t>
  </si>
  <si>
    <t>3-01-001-01-03-68</t>
  </si>
  <si>
    <t>Prima secretarial</t>
  </si>
  <si>
    <t>3-01-001-01-03-68-0000</t>
  </si>
  <si>
    <t>3-01-001-01-03-68-0000-00</t>
  </si>
  <si>
    <t>3-01-001-02</t>
  </si>
  <si>
    <t>Personal supernumerario y planta temporal - DOCENTES VINCULACIÓN ESPECIAL Y HORA CÁTEDRA</t>
  </si>
  <si>
    <t>3-01-001-02-01</t>
  </si>
  <si>
    <t>3-01-001-02-01-11</t>
  </si>
  <si>
    <t>Factores salariales comunes</t>
  </si>
  <si>
    <t>3-01-001-02-01-11-0001</t>
  </si>
  <si>
    <t>3-01-001-02-01-11-0001-01</t>
  </si>
  <si>
    <t>Sueldo Básico Facultad de Ingeniería</t>
  </si>
  <si>
    <t>3-01-001-02-01-11-0001-02</t>
  </si>
  <si>
    <t>Sueldo Básico Facultad de Ciencias y</t>
  </si>
  <si>
    <t>3-01-001-02-01-11-0001-03</t>
  </si>
  <si>
    <t>Sueldo Básico Facultad de Medio amb</t>
  </si>
  <si>
    <t>3-01-001-02-01-11-0001-04</t>
  </si>
  <si>
    <t>Sueldo Básico Facultad Tecnológica</t>
  </si>
  <si>
    <t>3-01-001-02-01-11-0001-05</t>
  </si>
  <si>
    <t>Sueldo Básico Facultad Artes ASAB</t>
  </si>
  <si>
    <t>3-01-001-02-01-11-0001-06</t>
  </si>
  <si>
    <t>Sueldo Básico Ilud</t>
  </si>
  <si>
    <t>3-01-001-02-01-16</t>
  </si>
  <si>
    <t>Prima de servicio</t>
  </si>
  <si>
    <t>3-01-001-02-01-16-0001</t>
  </si>
  <si>
    <t>Prima de Servicios Facultad de Ingeniería</t>
  </si>
  <si>
    <t>3-01-001-02-01-16-0001-00</t>
  </si>
  <si>
    <t>Prima de Servicios Facultad de Ingenie</t>
  </si>
  <si>
    <t>3-01-001-02-01-16-0002</t>
  </si>
  <si>
    <t>Prima de Servicios Facultad de Ciencias y Educación</t>
  </si>
  <si>
    <t>3-01-001-02-01-16-0002-00</t>
  </si>
  <si>
    <t>Prima de Servicios Facultad de Ciencia</t>
  </si>
  <si>
    <t>3-01-001-02-01-16-0003</t>
  </si>
  <si>
    <t>Prima de Servicios Facultad de Medio ambiente y recursos naturales</t>
  </si>
  <si>
    <t>3-01-001-02-01-16-0003-00</t>
  </si>
  <si>
    <t>Prima de Servicios Facultad de Medio</t>
  </si>
  <si>
    <t>3-01-001-02-01-16-0004</t>
  </si>
  <si>
    <t>Prima de Servicios Facultad Tecnológica</t>
  </si>
  <si>
    <t>3-01-001-02-01-16-0004-00</t>
  </si>
  <si>
    <t>Prima de Servicios Facultad Tecnológi</t>
  </si>
  <si>
    <t>3-01-001-02-01-16-0005</t>
  </si>
  <si>
    <t>Prima de Servicios Facultad Artes ASAB</t>
  </si>
  <si>
    <t>3-01-001-02-01-16-0005-00</t>
  </si>
  <si>
    <t>Prima de Servicios Facultad Artes ASA</t>
  </si>
  <si>
    <t>3-01-001-02-01-16-0006</t>
  </si>
  <si>
    <t>Prima de Servicios Ilud</t>
  </si>
  <si>
    <t>3-01-001-02-01-16-0006-00</t>
  </si>
  <si>
    <t>3-01-001-02-01-18</t>
  </si>
  <si>
    <t>3-01-001-02-01-18-0001</t>
  </si>
  <si>
    <t>3-01-001-02-01-18-0001-01</t>
  </si>
  <si>
    <t>Prima de Navidad Facultad de Ingenier</t>
  </si>
  <si>
    <t>3-01-001-02-01-18-0001-02</t>
  </si>
  <si>
    <t>Prima de Navidad Facultad de Ciencia</t>
  </si>
  <si>
    <t>3-01-001-02-01-18-0001-03</t>
  </si>
  <si>
    <t>Prima de Navidad Facultad de Medio a</t>
  </si>
  <si>
    <t>3-01-001-02-01-18-0001-04</t>
  </si>
  <si>
    <t>Prima de Navidad Facultad Tecnológic</t>
  </si>
  <si>
    <t>3-01-001-02-01-18-0001-05</t>
  </si>
  <si>
    <t>Prima de Navidad Facultad Artes ASA</t>
  </si>
  <si>
    <t>3-01-001-02-01-18-0001-06</t>
  </si>
  <si>
    <t>Prima de Navidad Ilud</t>
  </si>
  <si>
    <t>3-01-001-02-01-18-0002</t>
  </si>
  <si>
    <t>3-01-001-02-01-18-0002-01</t>
  </si>
  <si>
    <t>Prima de Vacaciones Facultad de Inge</t>
  </si>
  <si>
    <t>3-01-001-02-01-18-0002-02</t>
  </si>
  <si>
    <t>Prima de Vacaciones Facultad de Cien</t>
  </si>
  <si>
    <t>3-01-001-02-01-18-0002-03</t>
  </si>
  <si>
    <t>Prima de Vacaciones Facultad de Med</t>
  </si>
  <si>
    <t>3-01-001-02-01-18-0002-04</t>
  </si>
  <si>
    <t>Prima de Vacaciones Facultad Tecnoló</t>
  </si>
  <si>
    <t>3-01-001-02-01-18-0002-05</t>
  </si>
  <si>
    <t>Prima de Vacaciones Facultad Artes A</t>
  </si>
  <si>
    <t>3-01-001-02-01-18-0002-06</t>
  </si>
  <si>
    <t>Prima de Vacaciones Ilud</t>
  </si>
  <si>
    <t>3-01-001-02-02</t>
  </si>
  <si>
    <t>3-01-001-02-02-01</t>
  </si>
  <si>
    <t>3-01-001-02-02-01-0001</t>
  </si>
  <si>
    <t>3-01-001-02-02-01-0001-01</t>
  </si>
  <si>
    <t>3-01-001-02-02-01-0001-02</t>
  </si>
  <si>
    <t>3-01-001-02-02-01-0001-03</t>
  </si>
  <si>
    <t>3-01-001-02-02-01-0001-04</t>
  </si>
  <si>
    <t>3-01-001-02-02-01-0001-05</t>
  </si>
  <si>
    <t>3-01-001-02-02-01-0001-06</t>
  </si>
  <si>
    <t>Pensiones Públicas Ilud</t>
  </si>
  <si>
    <t>3-01-001-02-02-02</t>
  </si>
  <si>
    <t>3-01-001-02-02-02-0002</t>
  </si>
  <si>
    <t>3-01-001-02-02-02-0002-01</t>
  </si>
  <si>
    <t>Salud Privada Facultad de Ingeniería</t>
  </si>
  <si>
    <t>3-01-001-02-02-02-0002-02</t>
  </si>
  <si>
    <t>3-01-001-02-02-02-0002-03</t>
  </si>
  <si>
    <t>3-01-001-02-02-02-0002-04</t>
  </si>
  <si>
    <t>Salud Privada Facultad Tecnológica</t>
  </si>
  <si>
    <t>3-01-001-02-02-02-0002-05</t>
  </si>
  <si>
    <t>Salud Privada Facultad Artes ASAB</t>
  </si>
  <si>
    <t>3-01-001-02-02-02-0002-06</t>
  </si>
  <si>
    <t>Salud Privada Ilud</t>
  </si>
  <si>
    <t>3-01-001-02-02-03</t>
  </si>
  <si>
    <t>3-01-001-02-02-03-0001</t>
  </si>
  <si>
    <t>3-01-001-02-02-03-0001-01</t>
  </si>
  <si>
    <t>3-01-001-02-02-03-0001-02</t>
  </si>
  <si>
    <t>3-01-001-02-02-03-0001-03</t>
  </si>
  <si>
    <t>3-01-001-02-02-03-0001-05</t>
  </si>
  <si>
    <t>3-01-001-02-02-03-0001-06</t>
  </si>
  <si>
    <t>Cesantías Fondos Públicos Ilud</t>
  </si>
  <si>
    <t>3-01-001-02-02-03-0002</t>
  </si>
  <si>
    <t>3-01-001-02-02-03-0002-04</t>
  </si>
  <si>
    <t>3-01-001-02-02-04</t>
  </si>
  <si>
    <t>3-01-001-02-02-04-0001</t>
  </si>
  <si>
    <t>3-01-001-02-02-04-0001-01</t>
  </si>
  <si>
    <t>3-01-001-02-02-04-0001-02</t>
  </si>
  <si>
    <t>3-01-001-02-02-04-0001-03</t>
  </si>
  <si>
    <t>3-01-001-02-02-04-0001-04</t>
  </si>
  <si>
    <t>3-01-001-02-02-04-0001-05</t>
  </si>
  <si>
    <t>3-01-001-02-02-04-0001-06</t>
  </si>
  <si>
    <t>Caja de Compensación Ilud</t>
  </si>
  <si>
    <t>3-01-001-02-02-05</t>
  </si>
  <si>
    <t>3-01-001-02-02-05-0001</t>
  </si>
  <si>
    <t>3-01-001-02-02-05-0001-01</t>
  </si>
  <si>
    <t>ARL Facultad de Ingeniería</t>
  </si>
  <si>
    <t>3-01-001-02-02-05-0001-02</t>
  </si>
  <si>
    <t>ARL Facultad de Ciencias y Educación</t>
  </si>
  <si>
    <t>3-01-001-02-02-05-0001-03</t>
  </si>
  <si>
    <t>ARL Facultad de Medio Ambiente y Re</t>
  </si>
  <si>
    <t>3-01-001-02-02-05-0001-04</t>
  </si>
  <si>
    <t>ARL Facultad Tecnológica</t>
  </si>
  <si>
    <t>3-01-001-02-02-05-0001-05</t>
  </si>
  <si>
    <t>ARL Facultad Artes ASAB</t>
  </si>
  <si>
    <t>3-01-001-02-02-05-0001-06</t>
  </si>
  <si>
    <t>ARL Ilud</t>
  </si>
  <si>
    <t>3-01-001-02-02-06</t>
  </si>
  <si>
    <t>3-01-001-02-02-06-0001</t>
  </si>
  <si>
    <t>ICBF Facultad Ingeniería</t>
  </si>
  <si>
    <t>3-01-001-02-02-06-0001-00</t>
  </si>
  <si>
    <t>3-01-001-02-02-06-0002</t>
  </si>
  <si>
    <t>ICBF Facultad Ciencias y Educación</t>
  </si>
  <si>
    <t>3-01-001-02-02-06-0002-00</t>
  </si>
  <si>
    <t>3-01-001-02-02-06-0003</t>
  </si>
  <si>
    <t>ICBF Facultad Medio Ambiente y Recursos Naturales</t>
  </si>
  <si>
    <t>3-01-001-02-02-06-0003-00</t>
  </si>
  <si>
    <t>ICBF Facultad Medio Ambiente y Recu</t>
  </si>
  <si>
    <t>3-01-001-02-02-06-0004</t>
  </si>
  <si>
    <t>ICBF Facultad Tecnológica</t>
  </si>
  <si>
    <t>3-01-001-02-02-06-0004-00</t>
  </si>
  <si>
    <t>3-01-001-02-02-06-0005</t>
  </si>
  <si>
    <t>ICBF Facultad Artes ASAB</t>
  </si>
  <si>
    <t>3-01-001-02-02-06-0005-00</t>
  </si>
  <si>
    <t>3-01-001-02-02-06-0006</t>
  </si>
  <si>
    <t>ICBF Ilud</t>
  </si>
  <si>
    <t>3-01-001-02-02-06-0006-00</t>
  </si>
  <si>
    <t>3-01-002</t>
  </si>
  <si>
    <t>Adquisición de bienes y servicios</t>
  </si>
  <si>
    <t>3-01-002-01</t>
  </si>
  <si>
    <t>Adquisición de activos no financieros</t>
  </si>
  <si>
    <t>3-01-002-01-01</t>
  </si>
  <si>
    <t>Activos fijos</t>
  </si>
  <si>
    <t>3-01-002-01-01-05</t>
  </si>
  <si>
    <t>Otros activos fijos</t>
  </si>
  <si>
    <t>3-01-002-01-01-05-0002</t>
  </si>
  <si>
    <t>Productos de la propiedad intelectual</t>
  </si>
  <si>
    <t>3-01-002-01-01-05-0002-03</t>
  </si>
  <si>
    <t>Paquetes de software</t>
  </si>
  <si>
    <t>3-01-002-02</t>
  </si>
  <si>
    <t>Adquisiciones diferentes de activos</t>
  </si>
  <si>
    <t>3-01-002-02-01</t>
  </si>
  <si>
    <t>Materiales y suministros</t>
  </si>
  <si>
    <t>3-01-002-02-01-02</t>
  </si>
  <si>
    <t>Productos alimenticios, bebidas y tabaco; textiles, prendas de vestir y productos de cuero</t>
  </si>
  <si>
    <t>3-01-002-02-01-02-0008</t>
  </si>
  <si>
    <t>Tejido de punto o ganchillo; prendas de vestir</t>
  </si>
  <si>
    <t>3-01-002-02-01-02-0008-02</t>
  </si>
  <si>
    <t>Uniformes de trabajo (DOTACIÓN)</t>
  </si>
  <si>
    <t>3-01-002-02-01-03</t>
  </si>
  <si>
    <t>Otros bienes transportables (excepto productos metálicos, maquinaria yequipo)</t>
  </si>
  <si>
    <t>3-01-002-02-01-03-0002</t>
  </si>
  <si>
    <t>Pasta o pulpa, papel y productos de papel; impresos y artículos similares</t>
  </si>
  <si>
    <t>3-01-002-02-01-03-0002-01</t>
  </si>
  <si>
    <t>Pastas o pulpas de otras fibras n.c.p. p</t>
  </si>
  <si>
    <t>3-01-002-02-01-03-0002-08</t>
  </si>
  <si>
    <t>Planchas de impresión fotograbadas y</t>
  </si>
  <si>
    <t>3-01-002-02-01-03-0003</t>
  </si>
  <si>
    <t>Productos de hornos de coque; productos de refinación de petróleo y combustible nuclear</t>
  </si>
  <si>
    <t>3-01-002-02-01-03-0003-31</t>
  </si>
  <si>
    <t>Gasolina motor corriente</t>
  </si>
  <si>
    <t>3-01-002-02-01-03-0003-36</t>
  </si>
  <si>
    <t>Diésel oil ACPM (fuel gas gasoil marin</t>
  </si>
  <si>
    <t>3-01-002-02-01-03-0005</t>
  </si>
  <si>
    <t>Otros productos químicos; fibras artificiales (o fibras industriales hechas por el hombre)</t>
  </si>
  <si>
    <t>3-01-002-02-01-03-0005-02</t>
  </si>
  <si>
    <t>3-01-002-02-01-03-0006</t>
  </si>
  <si>
    <t>Productos de caucho y plástico</t>
  </si>
  <si>
    <t>3-01-002-02-01-03-0006-09</t>
  </si>
  <si>
    <t>3-01-002-02-01-04</t>
  </si>
  <si>
    <t>Productos metálicos y paquetes de software</t>
  </si>
  <si>
    <t>3-01-002-02-01-04-0002</t>
  </si>
  <si>
    <t>Productos metálicos elaborados (excepto maquinaria y equipo)</t>
  </si>
  <si>
    <t>3-01-002-02-01-04-0002-09</t>
  </si>
  <si>
    <t>3-01-002-02-02</t>
  </si>
  <si>
    <t>Adquisición de servicios</t>
  </si>
  <si>
    <t>3-01-002-02-02-06</t>
  </si>
  <si>
    <t>Servicios de alojamiento; servicios de suministro de comidas y bebidas; servicios de transporte; y servicios de distribución de electricidad, gas y agua</t>
  </si>
  <si>
    <t>3-01-002-02-02-06-0003</t>
  </si>
  <si>
    <t>Alojamiento; servicios de suministros de comidas y bebidas</t>
  </si>
  <si>
    <t>3-01-002-02-02-06-0003-02</t>
  </si>
  <si>
    <t>3-01-002-02-02-06-0003-03</t>
  </si>
  <si>
    <t>Apoyo alimentario</t>
  </si>
  <si>
    <t>3-01-002-02-02-06-0004</t>
  </si>
  <si>
    <t>Servicios de transporte de pasajeros</t>
  </si>
  <si>
    <t>3-01-002-02-02-06-0004-02</t>
  </si>
  <si>
    <t>3-01-002-02-02-06-0004-04</t>
  </si>
  <si>
    <t>3-01-002-02-02-06-0004-08</t>
  </si>
  <si>
    <t>3-01-002-02-02-07</t>
  </si>
  <si>
    <t>Servicios financieros y servicios conexos, servicios inmobiliarios y servicios de leasing</t>
  </si>
  <si>
    <t>3-01-002-02-02-07-0001</t>
  </si>
  <si>
    <t>Servicios financieros y servicios conexos</t>
  </si>
  <si>
    <t>3-01-002-02-02-07-0001-01</t>
  </si>
  <si>
    <t>3-01-002-02-02-07-0001-02</t>
  </si>
  <si>
    <t>3-01-002-02-02-07-0001-03</t>
  </si>
  <si>
    <t>3-01-002-02-02-07-0001-04</t>
  </si>
  <si>
    <t>3-01-002-02-02-07-0001-05</t>
  </si>
  <si>
    <t>3-01-002-02-02-07-0001-06</t>
  </si>
  <si>
    <t>3-01-002-02-02-07-0001-07</t>
  </si>
  <si>
    <t>Servicios actuariales</t>
  </si>
  <si>
    <t>3-01-002-02-02-07-0002</t>
  </si>
  <si>
    <t>Servicios inmobiliarios</t>
  </si>
  <si>
    <t>3-01-002-02-02-07-0002-01</t>
  </si>
  <si>
    <t>3-01-002-02-02-07-0003</t>
  </si>
  <si>
    <t>Servicios de arrendamiento o alquiler sin operario</t>
  </si>
  <si>
    <t>3-01-002-02-02-07-0003-02</t>
  </si>
  <si>
    <t>3-01-002-02-02-08</t>
  </si>
  <si>
    <t>Servicios prestados a las empresas y servicios de producción</t>
  </si>
  <si>
    <t>3-01-002-02-02-08-0000</t>
  </si>
  <si>
    <t>Servicios de sistemas de seguridad</t>
  </si>
  <si>
    <t>3-01-002-02-02-08-0000-00</t>
  </si>
  <si>
    <t>3-01-002-02-02-08-0001</t>
  </si>
  <si>
    <t>Servicios de investigación y desarrollo</t>
  </si>
  <si>
    <t>3-01-002-02-02-08-0001-03</t>
  </si>
  <si>
    <t>3-01-002-02-02-08-0002</t>
  </si>
  <si>
    <t>Servicios jurídicos y contables</t>
  </si>
  <si>
    <t>3-01-002-02-02-08-0002-02</t>
  </si>
  <si>
    <t>3-01-002-02-02-08-0002-04</t>
  </si>
  <si>
    <t>Otros servicios jurídicos n.c.p.</t>
  </si>
  <si>
    <t>3-01-002-02-02-08-0003</t>
  </si>
  <si>
    <t>Servicios profesionales, científicos y técnicos (excepto los servicios de investigación, urbanismo, juríd y de contab)</t>
  </si>
  <si>
    <t>3-01-002-02-02-08-0003-51</t>
  </si>
  <si>
    <t>3-01-002-02-02-08-0003-52</t>
  </si>
  <si>
    <t>3-01-002-02-02-08-0003-53</t>
  </si>
  <si>
    <t>3-01-002-02-02-08-0003-54</t>
  </si>
  <si>
    <t>3-01-002-02-02-08-0003-55</t>
  </si>
  <si>
    <t>3-01-002-02-02-08-0003-56</t>
  </si>
  <si>
    <t>3-01-002-02-02-08-0003-57</t>
  </si>
  <si>
    <t>3-01-002-02-02-08-0003-58</t>
  </si>
  <si>
    <t>3-01-002-02-02-08-0003-59</t>
  </si>
  <si>
    <t>3-01-002-02-02-08-0003-60</t>
  </si>
  <si>
    <t>3-01-002-02-02-08-0003-61</t>
  </si>
  <si>
    <t>3-01-002-02-02-08-0003-62</t>
  </si>
  <si>
    <t>3-01-002-02-02-08-0003-63</t>
  </si>
  <si>
    <t>3-01-002-02-02-08-0003-64</t>
  </si>
  <si>
    <t>Otros servicios de publicidad</t>
  </si>
  <si>
    <t>3-01-002-02-02-08-0003-65</t>
  </si>
  <si>
    <t>3-01-002-02-02-08-0004</t>
  </si>
  <si>
    <t>Servicios de telecomunicaciones, transmisión y suministro de información</t>
  </si>
  <si>
    <t>3-01-002-02-02-08-0004-11</t>
  </si>
  <si>
    <t>Servicios de operadores (conexión)</t>
  </si>
  <si>
    <t>3-01-002-02-02-08-0004-12</t>
  </si>
  <si>
    <t>Servicios de telefonía fija (acceso)</t>
  </si>
  <si>
    <t>3-01-002-02-02-08-0004-22</t>
  </si>
  <si>
    <t>Servicios de acceso a Internet</t>
  </si>
  <si>
    <t>3-01-002-02-02-08-0004-61</t>
  </si>
  <si>
    <t>3-01-002-02-02-08-0004-63</t>
  </si>
  <si>
    <t>3-01-002-02-02-08-0005</t>
  </si>
  <si>
    <t>Servicios de soporte</t>
  </si>
  <si>
    <t>3-01-002-02-02-08-0005-25</t>
  </si>
  <si>
    <t>3-01-002-02-02-08-0005-31</t>
  </si>
  <si>
    <t>3-01-002-02-02-08-0005-33</t>
  </si>
  <si>
    <t>Servicios de limpieza general</t>
  </si>
  <si>
    <t>3-01-002-02-02-08-0005-34</t>
  </si>
  <si>
    <t>Servicios especializados de limpieza</t>
  </si>
  <si>
    <t>3-01-002-02-02-08-0005-51</t>
  </si>
  <si>
    <t>Servicios de copia y reproducción</t>
  </si>
  <si>
    <t>3-01-002-02-02-08-0005-54</t>
  </si>
  <si>
    <t>3-01-002-02-02-08-0005-61</t>
  </si>
  <si>
    <t>3-01-002-02-02-08-0005-62</t>
  </si>
  <si>
    <t>Membresías</t>
  </si>
  <si>
    <t>3-01-002-02-02-08-0005-97</t>
  </si>
  <si>
    <t>3-01-002-02-02-08-0006</t>
  </si>
  <si>
    <t>Servicios de apoyo y de operación para la distribución de electricidad, gas y agua</t>
  </si>
  <si>
    <t>3-01-002-02-02-08-0006-31</t>
  </si>
  <si>
    <t>3-01-002-02-02-08-0006-32</t>
  </si>
  <si>
    <t>3-01-002-02-02-08-0006-33</t>
  </si>
  <si>
    <t>3-01-002-02-02-08-0007</t>
  </si>
  <si>
    <t>Servicios de mantenimiento, reparación e instalación (excepto servicios de construcción)</t>
  </si>
  <si>
    <t>3-01-002-02-02-08-0007-00</t>
  </si>
  <si>
    <t>3-01-002-02-02-08-0007-11</t>
  </si>
  <si>
    <t>3-01-002-02-02-08-0007-12</t>
  </si>
  <si>
    <t>3-01-002-02-02-08-0007-13</t>
  </si>
  <si>
    <t>3-01-002-02-02-08-0007-14</t>
  </si>
  <si>
    <t>3-01-002-02-02-08-0007-15</t>
  </si>
  <si>
    <t>3-01-002-02-02-08-0007-16</t>
  </si>
  <si>
    <t>3-01-002-02-02-08-0007-18</t>
  </si>
  <si>
    <t>3-01-002-02-02-08-0007-19</t>
  </si>
  <si>
    <t>3-01-002-02-02-08-0007-20</t>
  </si>
  <si>
    <t>3-01-002-02-02-08-0007-21</t>
  </si>
  <si>
    <t>3-01-002-02-02-08-0007-22</t>
  </si>
  <si>
    <t>3-01-002-02-02-08-0007-23</t>
  </si>
  <si>
    <t>3-01-002-02-02-08-0007-24</t>
  </si>
  <si>
    <t>3-01-002-02-02-08-0009</t>
  </si>
  <si>
    <t>Otros servicios de fabricación; servicios de edición, impresión y reproducción; servicios de recuperación de materiales</t>
  </si>
  <si>
    <t>3-01-002-02-02-08-0009-01</t>
  </si>
  <si>
    <t>Servicios de impresión</t>
  </si>
  <si>
    <t>3-01-002-02-02-08-0009-02</t>
  </si>
  <si>
    <t>3-01-002-02-02-09</t>
  </si>
  <si>
    <t>Servicios para la comunidad, sociales y personales</t>
  </si>
  <si>
    <t>3-01-002-02-02-09-0001</t>
  </si>
  <si>
    <t>Otros servicios de la administración pública n.c.p. - Consejo Superior Universitario</t>
  </si>
  <si>
    <t>3-01-002-02-02-09-0001-00</t>
  </si>
  <si>
    <t>3-01-002-02-02-09-0002</t>
  </si>
  <si>
    <t>Servicios de educación</t>
  </si>
  <si>
    <t>3-01-002-02-02-09-0002-01</t>
  </si>
  <si>
    <t>Capacitación Administrativos</t>
  </si>
  <si>
    <t>3-01-002-02-02-09-0002-02</t>
  </si>
  <si>
    <t>Capacitación Docentes</t>
  </si>
  <si>
    <t>3-01-002-02-02-09-0002-21</t>
  </si>
  <si>
    <t>Estímulos académicos</t>
  </si>
  <si>
    <t>3-01-002-02-02-09-0002-22</t>
  </si>
  <si>
    <t>Encuentro de estudiantes</t>
  </si>
  <si>
    <t>3-01-002-02-02-09-0002-23</t>
  </si>
  <si>
    <t>3-01-002-02-02-09-0002-24</t>
  </si>
  <si>
    <t>3-01-002-02-02-09-0002-25</t>
  </si>
  <si>
    <t>3-01-002-02-02-09-0002-26</t>
  </si>
  <si>
    <t>3-01-002-02-02-09-0002-27</t>
  </si>
  <si>
    <t>3-01-002-02-02-09-0003</t>
  </si>
  <si>
    <t>Servicios para el cuidado de la salud humana y servicios sociales</t>
  </si>
  <si>
    <t>3-01-002-02-02-09-0003-01</t>
  </si>
  <si>
    <t>3-01-002-02-02-09-0004</t>
  </si>
  <si>
    <t>Servicios de alcantarillado, recolección, tratamiento y disposición de desechos y otros servicios de saneamiento ambien</t>
  </si>
  <si>
    <t>3-01-002-02-02-09-0004-01</t>
  </si>
  <si>
    <t>3-01-002-02-02-09-0004-02</t>
  </si>
  <si>
    <t>3-01-002-02-02-09-0004-03</t>
  </si>
  <si>
    <t>3-01-002-02-02-09-0004-04</t>
  </si>
  <si>
    <t>3-01-002-02-02-09-0006</t>
  </si>
  <si>
    <t>SERVICIOS RECREATIVOS, CULTURALES Y DEPORTIVOS</t>
  </si>
  <si>
    <t>3-01-002-02-02-09-0006-01</t>
  </si>
  <si>
    <t>3-01-002-02-02-10</t>
  </si>
  <si>
    <t>Viáticos de los funcionarios en comisión</t>
  </si>
  <si>
    <t>3-01-002-02-02-10-0002</t>
  </si>
  <si>
    <t>Viáticos y gastos de viaje - UAA</t>
  </si>
  <si>
    <t>3-01-002-02-02-10-0002-00</t>
  </si>
  <si>
    <t>3-01-002-02-02-10-0003</t>
  </si>
  <si>
    <t>Viáticos y gastos de viaje - Organizaciones Sindicales</t>
  </si>
  <si>
    <t>3-01-002-02-02-10-0003-00</t>
  </si>
  <si>
    <t>3-01-003</t>
  </si>
  <si>
    <t>Transferencias corrientes</t>
  </si>
  <si>
    <t>3-01-003-07</t>
  </si>
  <si>
    <t>Prestaciones para cubrir riesgos sociales</t>
  </si>
  <si>
    <t>3-01-003-07-02</t>
  </si>
  <si>
    <t>Prestaciones sociales relacionadas con el empleo</t>
  </si>
  <si>
    <t>3-01-003-07-02-02</t>
  </si>
  <si>
    <t>Cuotas partes pensionales (de pensiones)</t>
  </si>
  <si>
    <t>3-01-003-07-02-02-0002</t>
  </si>
  <si>
    <t>Cuotas partes pensionales a cargo de la entidad (de pensiones)</t>
  </si>
  <si>
    <t>3-01-003-07-02-02-0002-00</t>
  </si>
  <si>
    <t>3-01-003-07-02-03</t>
  </si>
  <si>
    <t>Bonos pensionales (de pensiones)</t>
  </si>
  <si>
    <t>3-01-003-07-02-03-0002</t>
  </si>
  <si>
    <t>Bonos pensionales a cargo de la entidad (de pensiones)</t>
  </si>
  <si>
    <t>3-01-003-07-02-03-0002-04</t>
  </si>
  <si>
    <t>Reserva pensional</t>
  </si>
  <si>
    <t>3-01-003-07-02-12</t>
  </si>
  <si>
    <t>Mesadas pensionales a cargo de la entidad (de pensiones)</t>
  </si>
  <si>
    <t>3-01-003-07-02-12-0000</t>
  </si>
  <si>
    <t>3-01-003-07-02-12-0000-00</t>
  </si>
  <si>
    <t>Mesadas pensionales a cargo de la en</t>
  </si>
  <si>
    <t>3-01-003-13</t>
  </si>
  <si>
    <t>Sentencias y conciliaciones</t>
  </si>
  <si>
    <t>3-01-003-13-01</t>
  </si>
  <si>
    <t>Fallos Nacionales</t>
  </si>
  <si>
    <t>3-01-003-13-01-01</t>
  </si>
  <si>
    <t>Sentencias</t>
  </si>
  <si>
    <t>3-01-003-13-01-01-0000</t>
  </si>
  <si>
    <t>3-01-003-13-01-01-0000-00</t>
  </si>
  <si>
    <t>3-01-007</t>
  </si>
  <si>
    <t>Disminución de pasivos</t>
  </si>
  <si>
    <t>3-01-007-01</t>
  </si>
  <si>
    <t>Cesantías</t>
  </si>
  <si>
    <t>3-01-007-01-01</t>
  </si>
  <si>
    <t>Cesantías definitivas</t>
  </si>
  <si>
    <t>3-01-007-01-01-00</t>
  </si>
  <si>
    <t>3-01-007-01-01-00-0000</t>
  </si>
  <si>
    <t>3-01-007-01-01-00-0000-00</t>
  </si>
  <si>
    <t>3-01-007-01-02</t>
  </si>
  <si>
    <t>Cesantías parciales</t>
  </si>
  <si>
    <t>3-01-007-01-02-00</t>
  </si>
  <si>
    <t>3-01-007-01-02-00-0000</t>
  </si>
  <si>
    <t>3-01-007-01-02-00-0000-00</t>
  </si>
  <si>
    <t>3-01-008-01</t>
  </si>
  <si>
    <t>Impuestos</t>
  </si>
  <si>
    <t>3-01-008-01-05</t>
  </si>
  <si>
    <t>Impuesto al patrimonio</t>
  </si>
  <si>
    <t>3-01-008-01-05-01</t>
  </si>
  <si>
    <t>Impuesto sobre vehículos automotores</t>
  </si>
  <si>
    <t>3-01-008-01-05-01-0000</t>
  </si>
  <si>
    <t>3-01-008-01-05-01-0000-00</t>
  </si>
  <si>
    <t>3-01-008-01-05-02</t>
  </si>
  <si>
    <t>Impuesto predial unificado</t>
  </si>
  <si>
    <t>3-01-008-01-05-02-0000</t>
  </si>
  <si>
    <t>3-01-008-01-05-02-0000-00</t>
  </si>
  <si>
    <t>3-03</t>
  </si>
  <si>
    <t>INVERSIÓN</t>
  </si>
  <si>
    <t>3-03-001</t>
  </si>
  <si>
    <t>DIRECTA</t>
  </si>
  <si>
    <t>3-03-001-16</t>
  </si>
  <si>
    <t>UN NUEVO CONTRATO SOCIAL Y AMBIENTAL PARA LA BOGOTÁ DEL SIGLO XXI</t>
  </si>
  <si>
    <t>3-03-001-16-01</t>
  </si>
  <si>
    <t>Hacer un nuevo contrato social con igualdad de oportunidades para la inclusión social, productiva y Politica</t>
  </si>
  <si>
    <t>3-03-001-16-01-17</t>
  </si>
  <si>
    <t>"Programa 17. Jóvenes con capacidades: Proyecto de vida para la ciudadanía, la innovación y el</t>
  </si>
  <si>
    <t>3-03-001-16-01-17-7821</t>
  </si>
  <si>
    <t>Fortalecimiento y Dotación de Laboratorios, Talleres, Centros y Aulas de la Universidad Distrital Francisco José de Cal</t>
  </si>
  <si>
    <t>3-03-001-16-01-17-7821-00</t>
  </si>
  <si>
    <t>3-03-001-16-01-17-7866</t>
  </si>
  <si>
    <t>Fortalecimiento a la Promoción para la Excelencia Académica.</t>
  </si>
  <si>
    <t>3-03-001-16-01-17-7866-00</t>
  </si>
  <si>
    <t>3-03-001-16-01-17-7875</t>
  </si>
  <si>
    <t>Fortalecimiento y promoción de la investigación y desarrollo científico de la Universidad Distrital</t>
  </si>
  <si>
    <t>3-03-001-16-01-17-7875-00</t>
  </si>
  <si>
    <t>3-03-001-16-01-17-7878</t>
  </si>
  <si>
    <t>Fortalecimiento, fomento y desarrollo de entornos virtuales en la UD</t>
  </si>
  <si>
    <t>3-03-001-16-01-17-7878-00</t>
  </si>
  <si>
    <t>3-03-001-16-01-17-7889</t>
  </si>
  <si>
    <t>Consolidación del modelo de servicios Centro de Recursos para el Aprendizaje y la Investigación- CRAI de la Universidad</t>
  </si>
  <si>
    <t>3-03-001-16-01-17-7889-00</t>
  </si>
  <si>
    <t>3-03-001-16-01-17-7892</t>
  </si>
  <si>
    <t>Desarrollo y Fortalecimiento de los Doctorados de la Universidad Distrital Francisco José de Caldas</t>
  </si>
  <si>
    <t>3-03-001-16-01-17-7892-00</t>
  </si>
  <si>
    <t>3-03-001-16-01-17-7896</t>
  </si>
  <si>
    <t>Fortalecimiento y Ampliación de la infraestructura física de la Universidad Distrital Francisco José de Caldas</t>
  </si>
  <si>
    <t>3-03-001-16-01-17-7896-00</t>
  </si>
  <si>
    <t>3-03-001-16-01-17-7899</t>
  </si>
  <si>
    <t>Fortalecimiento y Modernización de la Infraestructura tecnológica de la Universidad Distrital Francisco José de Caldas</t>
  </si>
  <si>
    <t>3-03-001-16-01-17-7899-00</t>
  </si>
  <si>
    <t>3-03-001-16-01-17-7900</t>
  </si>
  <si>
    <t>Implementación y establecimiento de la gobernanza entre los diferentes servicios de Tecnología de la información</t>
  </si>
  <si>
    <t>3-03-001-16-01-17-7900-00</t>
  </si>
  <si>
    <t>3-03-003</t>
  </si>
  <si>
    <t>TRANSFERENCIAS CORRIENTES</t>
  </si>
  <si>
    <t>3-03-003-05</t>
  </si>
  <si>
    <t>A ENTIDADES DEL GOBIERNO</t>
  </si>
  <si>
    <t>3-03-003-05-09</t>
  </si>
  <si>
    <t>A OTRAS ENTIDADES DEL GOBIERNO GENERAL</t>
  </si>
  <si>
    <t>3-03-003-05-09-54</t>
  </si>
  <si>
    <t>A ESTABLECIMIENTOS PUBLICOS Y UNIDADES ADMINISTRATIVAS ESPECIALES</t>
  </si>
  <si>
    <t>3-03-003-05-09-54-0022</t>
  </si>
  <si>
    <t>OTROS ORGANISMOS</t>
  </si>
  <si>
    <t>3-03-003-05-09-54-0022-01</t>
  </si>
  <si>
    <t>Préstamos Ordinarios Administrativos</t>
  </si>
  <si>
    <t>3-03-003-05-09-54-0022-02</t>
  </si>
  <si>
    <t>Vivienda Administrativos</t>
  </si>
  <si>
    <t>RUBRO  PRESUPUESTAL</t>
  </si>
  <si>
    <t>INFORME DE EJECUCIÓN MENSUAL DE GASTOS E INVERSIÓN</t>
  </si>
  <si>
    <t>230 - UNIVERSIDAD DISTRITAL FRANCISCO JOSÉ DE CALDAS</t>
  </si>
  <si>
    <t>SECCIÓN:</t>
  </si>
  <si>
    <t>PRESUPUESTO</t>
  </si>
  <si>
    <t>VIGENCIA:</t>
  </si>
  <si>
    <t xml:space="preserve"> 2022</t>
  </si>
  <si>
    <t>Administrativos</t>
  </si>
  <si>
    <t>Autoevaluación y Acreditación de Calidad</t>
  </si>
  <si>
    <t>Bienestar Institucional</t>
  </si>
  <si>
    <t>Cátedra UNESCO</t>
  </si>
  <si>
    <t xml:space="preserve">Centro de Relaciones Interinstitucionales </t>
  </si>
  <si>
    <t>Decanatura Facultad Artes - ASAB</t>
  </si>
  <si>
    <t>Decanatura Facultad Ciencias y Educación</t>
  </si>
  <si>
    <t>Decanatura Facultad Ciencias y Educación - Maestría la Guajira</t>
  </si>
  <si>
    <t>Decanatura Facultad Ingeniería</t>
  </si>
  <si>
    <t>Decanatura Facultad Medio Ambiente y Recursos Naturales</t>
  </si>
  <si>
    <t>Decanatura Facultad Tecnológica</t>
  </si>
  <si>
    <t>Emisora LAUD Estéreo</t>
  </si>
  <si>
    <t>IEIE</t>
  </si>
  <si>
    <t>IPAZUD</t>
  </si>
  <si>
    <t>Sección de Publicaciones</t>
  </si>
  <si>
    <t>CADEP</t>
  </si>
  <si>
    <t>Oficina Asesora de Sistemas</t>
  </si>
  <si>
    <t>Planestic</t>
  </si>
  <si>
    <t>Red de Datos UDNET</t>
  </si>
  <si>
    <t>RITA</t>
  </si>
  <si>
    <t>Sección de Contabilidad</t>
  </si>
  <si>
    <t>División de Recursos Físicos</t>
  </si>
  <si>
    <t>Egresados (carnetizacion)</t>
  </si>
  <si>
    <t>Facultad de Ciencias y Educación - Maestría Guajira</t>
  </si>
  <si>
    <t>Herbario Forestal</t>
  </si>
  <si>
    <t>Instituto I3+</t>
  </si>
  <si>
    <t>Sección Actas, Archivo y Microfilmación</t>
  </si>
  <si>
    <t>Sección Biblioteca</t>
  </si>
  <si>
    <t>Sección Compras</t>
  </si>
  <si>
    <t>Vicerrectoría Académica (Carnetización)</t>
  </si>
  <si>
    <t>Recursos Físicos</t>
  </si>
  <si>
    <t>Artículos n.c.p. de ferretería y cerrajería</t>
  </si>
  <si>
    <t>Bienestar Institucional - Egresados</t>
  </si>
  <si>
    <t>Decanatura Facultad Ciencias y Educación - Maestría Guajira</t>
  </si>
  <si>
    <t>Decanatura Facultad tecnológica</t>
  </si>
  <si>
    <t>Nuevas Unidades Académicas</t>
  </si>
  <si>
    <t>Secretaría General</t>
  </si>
  <si>
    <t>Vicerrectoría Académica</t>
  </si>
  <si>
    <t>Servicios de transporte terrestre de pasajeros, diferente del transporte local y turístico de pasajeros</t>
  </si>
  <si>
    <t>Servicios de transporte aéreo de pasajeros, excepto los servicios de aerotaxi</t>
  </si>
  <si>
    <t>Servicios locales de mensajería nacional</t>
  </si>
  <si>
    <t>División Recursos Financieros</t>
  </si>
  <si>
    <t>Afiliación ARL Estudiantes en pasantía y Contratistas</t>
  </si>
  <si>
    <t>Servicios de planes complementarios de salud</t>
  </si>
  <si>
    <t>Servicio de seguro obligatorio de accidentes de tránsito (SOAT)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</si>
  <si>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</si>
  <si>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</si>
  <si>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</si>
  <si>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alquiler o arrendamiento con o sin opción de compra, relativos a bienes inmuebles no residenciales (diferentes a vivienda), propios o arrendados</t>
  </si>
  <si>
    <t>Administración San Martín EMISORA</t>
  </si>
  <si>
    <t>Antena Emisora</t>
  </si>
  <si>
    <t>Espacios de Artes</t>
  </si>
  <si>
    <t>Facultad Ciencias y Educación - Maestría la Guajira</t>
  </si>
  <si>
    <t>OAPC Sede Planta Física y Sistema de Gestión Ambiental</t>
  </si>
  <si>
    <t>Publicaciones STAND FERIA DEL LIBRO</t>
  </si>
  <si>
    <t>Sede Administrativa</t>
  </si>
  <si>
    <t>Sede de Posgrados - Facultad Ciencias y Educación</t>
  </si>
  <si>
    <t>Sede Publicaciones</t>
  </si>
  <si>
    <t>SUPERCADE</t>
  </si>
  <si>
    <t>Servicios de arrendamiento o alquiler de otros productos n.c.p.</t>
  </si>
  <si>
    <t>Servicios interdisciplinarios de investigación aplicada - Pares Académicos</t>
  </si>
  <si>
    <t>Centro de Investigación y Desarrollo Científico</t>
  </si>
  <si>
    <t>Decanatura Facultad de Artes ASAB</t>
  </si>
  <si>
    <t>Servicios de documentación y certificación jurídica</t>
  </si>
  <si>
    <t>División de Recursos Financieros</t>
  </si>
  <si>
    <t>División de Recursos Humanos</t>
  </si>
  <si>
    <t>Oficina Asesora Jurídica</t>
  </si>
  <si>
    <t>Rectoría</t>
  </si>
  <si>
    <t>Oficina Asesora de Asuntos Disciplinarios</t>
  </si>
  <si>
    <t>Servicios de consultoría en gestión administrativa - Asistentes Académicos</t>
  </si>
  <si>
    <t>Facultad Artes ASAB</t>
  </si>
  <si>
    <t>Facultad de Ciencias y Educación</t>
  </si>
  <si>
    <t>Facultad Ingeniería</t>
  </si>
  <si>
    <t>Facultad Medio Ambiente y Recursos Naturales</t>
  </si>
  <si>
    <t>Facultad Tecnológica</t>
  </si>
  <si>
    <t>Servicios de consultoría en gestión administrativa - Contratistas Rectoría</t>
  </si>
  <si>
    <t>Servicios de consultoría en gestión administrativa - Contratistas Centro de Investigaciones y Desarrollo Científico</t>
  </si>
  <si>
    <t>Servicios de consultoría en gestión administrativa -  Incentivos Coordinadores</t>
  </si>
  <si>
    <t>Servicios de consultoría en gestión administrativa - Contratistas Facultad de Artes Asab</t>
  </si>
  <si>
    <t>Servicios de consultoría en gestión administrativa - Contratistas Facultad de Ciencias y Educación</t>
  </si>
  <si>
    <t>Servicios de consultoría en gestión administrativa - Contratistas Facultad de Ingeniería</t>
  </si>
  <si>
    <t>Servicios de consultoría en gestión administrativa - Contratistas Facultad de Medio Ambiente y Recursos Naturales</t>
  </si>
  <si>
    <t>Servicios de consultoría en gestión administrativa - Contratistas Facultad Tecnológica</t>
  </si>
  <si>
    <t>Servicios de consultoría en gestión administrativa - Contratistas Unidades Académicas</t>
  </si>
  <si>
    <t>Servicios de consultoría en gestión administrativa - Contratistas Unidades Administrativas</t>
  </si>
  <si>
    <t>Servicios de consultoría en tecnologías de la información (TI)</t>
  </si>
  <si>
    <t>Servicios de soporte en tecnologías de la información (TI)</t>
  </si>
  <si>
    <t>Otros servicios de venta de espacio o tiempo publicitario (excepto a comisión)</t>
  </si>
  <si>
    <t>Centro de Relaciones interinstitucionales</t>
  </si>
  <si>
    <t>Docencia</t>
  </si>
  <si>
    <t>Doctorado en Educación</t>
  </si>
  <si>
    <t>Doctorado en Estudios Artísticos</t>
  </si>
  <si>
    <t xml:space="preserve">Doctorado en Estudios sociales </t>
  </si>
  <si>
    <t>Doctorado en Ingeniería</t>
  </si>
  <si>
    <t>Sección Publicaciones</t>
  </si>
  <si>
    <t>Actas, Archivo y microfilmación</t>
  </si>
  <si>
    <t>Almacén General e Inventarios</t>
  </si>
  <si>
    <t>Oficina Asesora de Control Interno</t>
  </si>
  <si>
    <t>Oficina Asesora de Planeación y Control</t>
  </si>
  <si>
    <t>Oficina de Quejas, Reclamos y Atención al Ciudadano</t>
  </si>
  <si>
    <t>Sección de Compras</t>
  </si>
  <si>
    <t>Sección de Presupuesto</t>
  </si>
  <si>
    <t>Sistema General de Seguridad y Salud en el Trabajo SG-SST</t>
  </si>
  <si>
    <t>Tesorería General</t>
  </si>
  <si>
    <t>Vicerrectoría Administrativa y Financiera</t>
  </si>
  <si>
    <t>Centro de Relaciones Interinstitucionales</t>
  </si>
  <si>
    <t>Planestic - CPS</t>
  </si>
  <si>
    <t>Facultad de Ingeniería</t>
  </si>
  <si>
    <t>Facultad de Medio Ambiente y Recursos Naturales</t>
  </si>
  <si>
    <t>Servicios de transmisión de programas de radio</t>
  </si>
  <si>
    <t xml:space="preserve">Servicios de distribución de programas multicanal, en paquete básico de programación </t>
  </si>
  <si>
    <t>Emisora LAUD Estéreo (DIRECTV)</t>
  </si>
  <si>
    <t>Servicios de protección (guardas de seguridad)</t>
  </si>
  <si>
    <t>Servicios de desinfección y exterminación</t>
  </si>
  <si>
    <t>Servicios de preparación de documentos y otros servicios especializados de apoyo a oficina</t>
  </si>
  <si>
    <t xml:space="preserve">Servicios de organización y asistencia de convenciones </t>
  </si>
  <si>
    <t>Centro de Investigaciones y Desarrollo Científico</t>
  </si>
  <si>
    <t>CENTRO DE RELACIONES INTERINSTITUCIONALES-CERI</t>
  </si>
  <si>
    <t>Doctorado en  Estudios Sociales</t>
  </si>
  <si>
    <t>Egresados</t>
  </si>
  <si>
    <t>Rita</t>
  </si>
  <si>
    <t>Servicios de mantenimiento y cuidado del paisaje</t>
  </si>
  <si>
    <t>Servicios de distribución de electricidad (a comisión o por contrato)</t>
  </si>
  <si>
    <t>Servicios de distribución de gas por tuberías (a comisión o por contrato)</t>
  </si>
  <si>
    <t>Servicios de distribución de agua por tubería (a comisión o por contrato)</t>
  </si>
  <si>
    <t>Servicio de mantenimiento y reparación de equipo de irradiación y equipo electrónico de uso médico y terapéutico</t>
  </si>
  <si>
    <t>Servicio de mantenimiento y reparación de depósitos, cisternas, tanques y recipientes de metal, (excepto los utilizados para el envase o transporte de mercancías)</t>
  </si>
  <si>
    <t>Servicio de mantenimiento y reparación de otros productos metálicos elaborados n.c.p.</t>
  </si>
  <si>
    <t>Servicios de mantenimiento y reparación de computadores y equipos periféricos</t>
  </si>
  <si>
    <t>Servicio de mantenimiento y reparación de vehículos automóviles</t>
  </si>
  <si>
    <t>Servicios de mantenimiento y reparación de electrodomésticos</t>
  </si>
  <si>
    <t>Servicio de mantenimiento y reparación de aparatos de distribución y control de la energía eléctrica</t>
  </si>
  <si>
    <t>Otros servicios de mantenimiento y reparación de maquinaria y aparatos eléctricos n.c.p.</t>
  </si>
  <si>
    <t>Servicios de mantenimiento y reparación de equipos y aparatos de telecomunicaciones n.c.p.</t>
  </si>
  <si>
    <t>Servicio de mantenimiento y reparación de equipos de fuerza hidráulica y de potencia neumática, bombas, compresores y válvulas</t>
  </si>
  <si>
    <t>Servicio de mantenimiento y reparación de equipos de elevación, manipulación y sus partes y piezas</t>
  </si>
  <si>
    <t>Servicios de matenimiento y reparación de otros equipos n.c.p.</t>
  </si>
  <si>
    <t>Red de datos UDNET</t>
  </si>
  <si>
    <t>Prácticas Académicas Facultad Artes- ASAB</t>
  </si>
  <si>
    <t>Prácticas Académicas Facultad Ciencias y Educación</t>
  </si>
  <si>
    <t>Prácticas Académicas Facultad Ingeniería</t>
  </si>
  <si>
    <t>Prácticas Académicas Facultad Medio Ambiente y Recursos Naturales</t>
  </si>
  <si>
    <t>Prácticas Académicas Facultad Tecnológica</t>
  </si>
  <si>
    <t>Servicios de alcantarillado y tratamiento de aguas residuales</t>
  </si>
  <si>
    <t>Servicios de limpieza y vaciado de tanques sépticos</t>
  </si>
  <si>
    <t>Servicios de recolección de otros desechos peligrosos</t>
  </si>
  <si>
    <t>Servicios generales de recolección de otros desechos</t>
  </si>
  <si>
    <t>Servicios de producciones originales de películas cinematográficas, videos, programas de televisión y radio</t>
  </si>
  <si>
    <t>Fortalecimiento y Dotación de Laboratorios, Talleres, Centros y Aulas de la Universidad Distrital Francisco José de Caldas Bogotá</t>
  </si>
  <si>
    <t>Prima de Vacaciones Trabajadores Oficiales</t>
  </si>
  <si>
    <t>Prima de Navidad Trabajadores Oficiales</t>
  </si>
  <si>
    <t>Prima de Antigüedad Trabajadores Oficiales</t>
  </si>
  <si>
    <t>Prima Semestral Trabajadores Oficiales</t>
  </si>
  <si>
    <t>Aportes Convención Colectiva de Trabajadores</t>
  </si>
  <si>
    <t>Aportes Organizaciones Sindicales - Acuerdos de Negociación</t>
  </si>
  <si>
    <t>Educación Libros Convención Colectiva</t>
  </si>
  <si>
    <t>Defunción y Matrimonio Personal administrativo</t>
  </si>
  <si>
    <t>Convención Colectiva y Mesas de Diálogo - Bienestar Institucional</t>
  </si>
  <si>
    <t>Pensiones Privadas Trabajadores Oficiales</t>
  </si>
  <si>
    <t>Cesantías Fondos Públicos Administrativos</t>
  </si>
  <si>
    <t>Cesantías Fondos Públicos Trabajadores Oficiales</t>
  </si>
  <si>
    <t>Cesantías Fondos Privados Administrativos</t>
  </si>
  <si>
    <t>Cesantías Fondos Privados Trabajadores Oficiales</t>
  </si>
  <si>
    <t>Pensiones Públicas Facultad de Ingenieria</t>
  </si>
  <si>
    <t>Pensiones Públicas Facultad de Ciencias</t>
  </si>
  <si>
    <t>Pensiones Públicas Facultad de Medio ambiente</t>
  </si>
  <si>
    <t>Pensiones Públicas Facultad Tecnológica</t>
  </si>
  <si>
    <t>Pensiones Públicas Facultad Artes ASAB</t>
  </si>
  <si>
    <t>Salud Privada Facultad de Ciencias y Educacion</t>
  </si>
  <si>
    <t>Salud Privada Facultad de Medio ambiente</t>
  </si>
  <si>
    <t>Cesantías Fondos Públicos Facultad de Ingeniería</t>
  </si>
  <si>
    <t>Cesantías Fondos Públicos Facultad de Ciencias y Educacion</t>
  </si>
  <si>
    <t>Cesantías Fondos Públicos Facultad de Medio ambiente</t>
  </si>
  <si>
    <t>Cesantías Fondos Públicos Facultad Artes ASAB</t>
  </si>
  <si>
    <t>Cesantías Fondos Privados Facultad Tecnologica</t>
  </si>
  <si>
    <t>Caja de Compensación Facultad de Ingeniería</t>
  </si>
  <si>
    <t>Caja de Compensación Facultad de Ciencias y Educacion</t>
  </si>
  <si>
    <t>Caja de Compensación Facultad de Medio ambiente</t>
  </si>
  <si>
    <t>Caja de Compensación Facultad Tecnologica</t>
  </si>
  <si>
    <t>Caja de Compensación Facultad Artes ASAB</t>
  </si>
  <si>
    <t>Otros medicamentos n.c.p. para uso humano terapéutico o profiláctico</t>
  </si>
  <si>
    <t>Cartuchos plásticos para impresora de computador</t>
  </si>
  <si>
    <t>Servicios de desinfección y exterminación Biblioteca</t>
  </si>
  <si>
    <t>Servicios de desinfección y exterminación Herbario Forestal</t>
  </si>
  <si>
    <t>Servicios relacionados con la impresión</t>
  </si>
  <si>
    <t>Horas extras dominicales festivos y recargos</t>
  </si>
  <si>
    <t>Horas Extras Dominicales Festivos Administrativos</t>
  </si>
  <si>
    <t>Entidad/Proyecto/ObjetoGasto</t>
  </si>
  <si>
    <t>INICIAL</t>
  </si>
  <si>
    <t>EJECUC. PRESUP. %</t>
  </si>
  <si>
    <t>O213070200102</t>
  </si>
  <si>
    <t>O213070200202</t>
  </si>
  <si>
    <t>O21307020030204</t>
  </si>
  <si>
    <t>O2131301001</t>
  </si>
  <si>
    <t>O2170101</t>
  </si>
  <si>
    <t>O2170102</t>
  </si>
  <si>
    <t>O2180151</t>
  </si>
  <si>
    <t>O2180152</t>
  </si>
  <si>
    <t>O211010100101</t>
  </si>
  <si>
    <t>O211010100102</t>
  </si>
  <si>
    <t>O211010100103</t>
  </si>
  <si>
    <t>O211010100104</t>
  </si>
  <si>
    <t>O211010100105</t>
  </si>
  <si>
    <t>O211010100107</t>
  </si>
  <si>
    <t>O21101010010801</t>
  </si>
  <si>
    <t>O21101010010802</t>
  </si>
  <si>
    <t>O211010100109</t>
  </si>
  <si>
    <t>O211010100204</t>
  </si>
  <si>
    <t>O21101010021201</t>
  </si>
  <si>
    <t>O211010100299</t>
  </si>
  <si>
    <t>O211010200101</t>
  </si>
  <si>
    <t>O211010200102</t>
  </si>
  <si>
    <t>O211010200202</t>
  </si>
  <si>
    <t>O211010200301</t>
  </si>
  <si>
    <t>O211010200302</t>
  </si>
  <si>
    <t>O211010200401</t>
  </si>
  <si>
    <t>O211010200501</t>
  </si>
  <si>
    <t>O2110102006</t>
  </si>
  <si>
    <t>O211010300103</t>
  </si>
  <si>
    <t>O2110103005</t>
  </si>
  <si>
    <t>O2110103068</t>
  </si>
  <si>
    <t>O211020100101</t>
  </si>
  <si>
    <t>O211020100106</t>
  </si>
  <si>
    <t>O21102010010801</t>
  </si>
  <si>
    <t>O21102010010802</t>
  </si>
  <si>
    <t>O211020200101</t>
  </si>
  <si>
    <t>O211020200202</t>
  </si>
  <si>
    <t>O211020200301</t>
  </si>
  <si>
    <t>O211020200302</t>
  </si>
  <si>
    <t>O211020200401</t>
  </si>
  <si>
    <t>O211020200501</t>
  </si>
  <si>
    <t>O2110202006</t>
  </si>
  <si>
    <t>O212010100502030101</t>
  </si>
  <si>
    <t>O2120201002082823609</t>
  </si>
  <si>
    <t>O2120201003023211599</t>
  </si>
  <si>
    <t>O2120201003023280005</t>
  </si>
  <si>
    <t>O2120201003033331101</t>
  </si>
  <si>
    <t>O2120201003033336103</t>
  </si>
  <si>
    <t>O2120201003053526199</t>
  </si>
  <si>
    <t>O2120201003063699060</t>
  </si>
  <si>
    <t>O2120201004024299991</t>
  </si>
  <si>
    <t>O21202020060363290</t>
  </si>
  <si>
    <t>O21202020060363399</t>
  </si>
  <si>
    <t>O21202020060464220</t>
  </si>
  <si>
    <t>O21202020060464241</t>
  </si>
  <si>
    <t>O21202020060868021</t>
  </si>
  <si>
    <t>O212020200701030371332</t>
  </si>
  <si>
    <t>O212020200701030471346</t>
  </si>
  <si>
    <t>O212020200701030471347</t>
  </si>
  <si>
    <t>O212020200701030571351</t>
  </si>
  <si>
    <t>O212020200701030571354</t>
  </si>
  <si>
    <t>O212020200701030571355</t>
  </si>
  <si>
    <t>O2120202007010671630</t>
  </si>
  <si>
    <t>O21202020070272112</t>
  </si>
  <si>
    <t>O21202020070373290</t>
  </si>
  <si>
    <t>O21202020080181302</t>
  </si>
  <si>
    <t>O21202020080282130</t>
  </si>
  <si>
    <t>O21202020080282199</t>
  </si>
  <si>
    <t>O21202020080383115</t>
  </si>
  <si>
    <t>O21202020080383131</t>
  </si>
  <si>
    <t>O21202020080383132</t>
  </si>
  <si>
    <t>O21202020080383619</t>
  </si>
  <si>
    <t>O21202020080383639</t>
  </si>
  <si>
    <t>O21202020080484110</t>
  </si>
  <si>
    <t>O21202020080484120</t>
  </si>
  <si>
    <t>O21202020080484222</t>
  </si>
  <si>
    <t>O21202020080484611</t>
  </si>
  <si>
    <t>O21202020080484633</t>
  </si>
  <si>
    <t>O21202020080585230</t>
  </si>
  <si>
    <t>O21202020080585250</t>
  </si>
  <si>
    <t>O21202020080585310</t>
  </si>
  <si>
    <t>O21202020080585330</t>
  </si>
  <si>
    <t>O21202020080585340</t>
  </si>
  <si>
    <t>O21202020080585951</t>
  </si>
  <si>
    <t>O21202020080585954</t>
  </si>
  <si>
    <t>O21202020080585961</t>
  </si>
  <si>
    <t>O21202020080585970</t>
  </si>
  <si>
    <t>O21202020080686312</t>
  </si>
  <si>
    <t>O21202020080686320</t>
  </si>
  <si>
    <t>O21202020080686330</t>
  </si>
  <si>
    <t>O2120202008078711002</t>
  </si>
  <si>
    <t>O2120202008078711099</t>
  </si>
  <si>
    <t>O21202020080787130</t>
  </si>
  <si>
    <t>O2120202008078714102</t>
  </si>
  <si>
    <t>O21202020080787151</t>
  </si>
  <si>
    <t>O2120202008078715203</t>
  </si>
  <si>
    <t>O2120202008078715299</t>
  </si>
  <si>
    <t>O2120202008078715399</t>
  </si>
  <si>
    <t>O2120202008078715402</t>
  </si>
  <si>
    <t>O2120202008078715602</t>
  </si>
  <si>
    <t>O2120202008078715605</t>
  </si>
  <si>
    <t>O2120202008078715614</t>
  </si>
  <si>
    <t>O2120202008078715701</t>
  </si>
  <si>
    <t>O2120202008078715999</t>
  </si>
  <si>
    <t>O2120202008098912197</t>
  </si>
  <si>
    <t>O21202020090191119</t>
  </si>
  <si>
    <t>O21202020090292913</t>
  </si>
  <si>
    <t>O21202020090292920</t>
  </si>
  <si>
    <t>O21202020090393121</t>
  </si>
  <si>
    <t>O21202020090494110</t>
  </si>
  <si>
    <t>O21202020090494120</t>
  </si>
  <si>
    <t>O21202020090494219</t>
  </si>
  <si>
    <t>O21202020090494239</t>
  </si>
  <si>
    <t>O21202020090696123</t>
  </si>
  <si>
    <t>O2120202010</t>
  </si>
  <si>
    <t>O23305090542205</t>
  </si>
  <si>
    <t>O23305090542206</t>
  </si>
  <si>
    <t>O23011601170000007821</t>
  </si>
  <si>
    <t>O23011601170000007866</t>
  </si>
  <si>
    <t>O23011601170000007875</t>
  </si>
  <si>
    <t>O23011601170000007878</t>
  </si>
  <si>
    <t>O23011601170000007889</t>
  </si>
  <si>
    <t>O23011601170000007892</t>
  </si>
  <si>
    <t>O23011601170000007896</t>
  </si>
  <si>
    <t>O23011601170000007899</t>
  </si>
  <si>
    <t>O23011601170000007900</t>
  </si>
  <si>
    <t xml:space="preserve">  Mesadas pensionales a cargo de la entidad (de pens</t>
  </si>
  <si>
    <t xml:space="preserve">  Cuotas partes pensionales a cargo de la entidad (d</t>
  </si>
  <si>
    <t xml:space="preserve">  Reserva Pensional</t>
  </si>
  <si>
    <t xml:space="preserve">  Sentencias</t>
  </si>
  <si>
    <t xml:space="preserve">  Cesantías definitivas</t>
  </si>
  <si>
    <t xml:space="preserve">  Cesantías parciales</t>
  </si>
  <si>
    <t xml:space="preserve">  Impuesto sobre vehículos automotores</t>
  </si>
  <si>
    <t xml:space="preserve">  Impuesto predial unificado</t>
  </si>
  <si>
    <t xml:space="preserve">  Sueldo básico</t>
  </si>
  <si>
    <t xml:space="preserve">  Horas extras, dominicales, festivos y recargos</t>
  </si>
  <si>
    <t xml:space="preserve">  Gastos de representación</t>
  </si>
  <si>
    <t xml:space="preserve">  Subsidio de alimentación</t>
  </si>
  <si>
    <t xml:space="preserve">  Auxilio de transporte</t>
  </si>
  <si>
    <t xml:space="preserve">  Bonificación por servicios prestados</t>
  </si>
  <si>
    <t xml:space="preserve">  Prima de navidad</t>
  </si>
  <si>
    <t xml:space="preserve">  Prima de vacaciones</t>
  </si>
  <si>
    <t xml:space="preserve">  Prima técnica salarial</t>
  </si>
  <si>
    <t xml:space="preserve">  Prima semestral</t>
  </si>
  <si>
    <t xml:space="preserve">  Beneficios a los empleados a corto plazo</t>
  </si>
  <si>
    <t xml:space="preserve">  Beneficios convencionales</t>
  </si>
  <si>
    <t xml:space="preserve">  Aportes a la seguridad social en pensiones pública</t>
  </si>
  <si>
    <t xml:space="preserve">  Aportes a la seguridad social en pensiones privada</t>
  </si>
  <si>
    <t xml:space="preserve">  Aportes a la seguridad social en salud privada</t>
  </si>
  <si>
    <t xml:space="preserve">  Aportes de cesantías a fondos públicos</t>
  </si>
  <si>
    <t xml:space="preserve">  Aportes de cesantías a fondos privados</t>
  </si>
  <si>
    <t xml:space="preserve">  Compensar</t>
  </si>
  <si>
    <t xml:space="preserve">  Aportes generales al sistema de riesgos laborales</t>
  </si>
  <si>
    <t xml:space="preserve">  Aportes al ICBF</t>
  </si>
  <si>
    <t xml:space="preserve">  Bonificación especial de recreación</t>
  </si>
  <si>
    <t xml:space="preserve">  Reconocimiento por permanencia en el servicio públ</t>
  </si>
  <si>
    <t xml:space="preserve">  Prima secretarial</t>
  </si>
  <si>
    <t xml:space="preserve">  Prima de servicio</t>
  </si>
  <si>
    <t xml:space="preserve">  Paquetes de software</t>
  </si>
  <si>
    <t xml:space="preserve">  Uniformes de trabajo</t>
  </si>
  <si>
    <t xml:space="preserve">  Pastas o pulpas de otras fibras n.c.p. para papel</t>
  </si>
  <si>
    <t xml:space="preserve">  Planchas de impresión fotograbadas y láminas zinco</t>
  </si>
  <si>
    <t xml:space="preserve">  Gasolina motor corriente</t>
  </si>
  <si>
    <t xml:space="preserve">  Diésel oil ACPM (fuel gas gasoil marine gas)</t>
  </si>
  <si>
    <t xml:space="preserve">  Otros medicamentos n.c.p. para uso humano terapéut</t>
  </si>
  <si>
    <t xml:space="preserve">  Cartuchos plásticos para impresora de computador</t>
  </si>
  <si>
    <t xml:space="preserve">  Artículos n.c.p. de ferretería y cerrajería</t>
  </si>
  <si>
    <t xml:space="preserve">  Todos los demás servicios de alojamiento en habita</t>
  </si>
  <si>
    <t xml:space="preserve">  Otros servicios de suministro de comidas</t>
  </si>
  <si>
    <t xml:space="preserve">  Servicios de transporte terrestre de pasajeros, di</t>
  </si>
  <si>
    <t xml:space="preserve">  Servicios de transporte aéreo de pasajeros, except</t>
  </si>
  <si>
    <t xml:space="preserve">  Servicios locales de mensajería nacional</t>
  </si>
  <si>
    <t xml:space="preserve">  Servicios de seguros sociales de riesgos laborales</t>
  </si>
  <si>
    <t xml:space="preserve">  Servicios de planes complementarios de salud</t>
  </si>
  <si>
    <t xml:space="preserve">  Servicio de seguro obligatorio de accidentes de tr</t>
  </si>
  <si>
    <t xml:space="preserve">  Servicios de seguros de vehículos automotores</t>
  </si>
  <si>
    <t xml:space="preserve">  Servicios de seguros contra incendio, terremoto o</t>
  </si>
  <si>
    <t xml:space="preserve">  Servicios de seguros generales de responsabilidad</t>
  </si>
  <si>
    <t xml:space="preserve">  Servicios actuariales</t>
  </si>
  <si>
    <t xml:space="preserve">  Servicios de alquiler o arrendamiento con o sin op</t>
  </si>
  <si>
    <t xml:space="preserve">  Servicios de arrendamiento o alquiler de otros pro</t>
  </si>
  <si>
    <t xml:space="preserve">  Servicios interdisciplinarios de investigación apl</t>
  </si>
  <si>
    <t xml:space="preserve">  Servicios de documentación y certificación jurídic</t>
  </si>
  <si>
    <t xml:space="preserve">  Otros servicios jurídicos n.c.p.</t>
  </si>
  <si>
    <t xml:space="preserve">  Servicios de consultoría en gestión administrativa</t>
  </si>
  <si>
    <t xml:space="preserve">  Servicios de consultoría en tecnologías de la info</t>
  </si>
  <si>
    <t xml:space="preserve">  Servicios de soporte en tecnologías de la informac</t>
  </si>
  <si>
    <t xml:space="preserve">  Otros servicios de publicidad</t>
  </si>
  <si>
    <t xml:space="preserve">  Otros servicios de venta de espacio o tiempo publi</t>
  </si>
  <si>
    <t xml:space="preserve">  Servicios de operadores (conexión)</t>
  </si>
  <si>
    <t xml:space="preserve">  Servicios de telefonía fija (acceso)</t>
  </si>
  <si>
    <t xml:space="preserve">  Servicios de acceso a Internet de banda ancha</t>
  </si>
  <si>
    <t xml:space="preserve">  Servicios de transmisión de programas de radio</t>
  </si>
  <si>
    <t xml:space="preserve">  Servicios de distribución de programas multicanal,</t>
  </si>
  <si>
    <t xml:space="preserve">  Servicios de sistemas de seguridad</t>
  </si>
  <si>
    <t xml:space="preserve">  Servicios de protección (guardas de seguridad)</t>
  </si>
  <si>
    <t xml:space="preserve">  Servicios de desinfección y exterminación</t>
  </si>
  <si>
    <t xml:space="preserve">  Servicios de limpieza general</t>
  </si>
  <si>
    <t xml:space="preserve">  Servicios especializados de limpieza</t>
  </si>
  <si>
    <t xml:space="preserve">  Servicios de copia y reproducción</t>
  </si>
  <si>
    <t xml:space="preserve">  Servicios de preparación de documentos y otros ser</t>
  </si>
  <si>
    <t xml:space="preserve">  Servicios de organización y asistencia de convenci</t>
  </si>
  <si>
    <t xml:space="preserve">  Servicios de mantenimiento y cuidado del paisaje</t>
  </si>
  <si>
    <t xml:space="preserve">  Servicios de distribución de electricidad (a comis</t>
  </si>
  <si>
    <t xml:space="preserve">  Servicios de distribución de gas por tuberías (a c</t>
  </si>
  <si>
    <t xml:space="preserve">  Servicios de distribución de agua por tubería (a c</t>
  </si>
  <si>
    <t xml:space="preserve">  Servicio de mantenimiento y reparación de depósito</t>
  </si>
  <si>
    <t xml:space="preserve">  Servicio de mantenimiento y reparación de otros pr</t>
  </si>
  <si>
    <t xml:space="preserve">  Servicios de mantenimiento y reparación de computa</t>
  </si>
  <si>
    <t xml:space="preserve">  Servicio de mantenimiento y reparación de vehículo</t>
  </si>
  <si>
    <t xml:space="preserve">  Servicios de mantenimiento y reparación de electro</t>
  </si>
  <si>
    <t xml:space="preserve">  Servicio de mantenimiento y reparación de aparatos</t>
  </si>
  <si>
    <t xml:space="preserve">  Otros servicios de mantenimiento y reparación de m</t>
  </si>
  <si>
    <t xml:space="preserve">  Servicios de mantenimiento y reparación de equipos</t>
  </si>
  <si>
    <t xml:space="preserve">  Servicio de mantenimiento y reparación de equipo d</t>
  </si>
  <si>
    <t xml:space="preserve">  Servicio de mantenimiento y reparación de equipos</t>
  </si>
  <si>
    <t xml:space="preserve">  Servicio de mantenimiento y reparación de ascensor</t>
  </si>
  <si>
    <t xml:space="preserve">  Servicio de mantenimiento y reparación de otros eq</t>
  </si>
  <si>
    <t xml:space="preserve">  Servicios de impresión litográfica n.c.p.</t>
  </si>
  <si>
    <t xml:space="preserve">  Otros servicios de la administración pública n.c.p</t>
  </si>
  <si>
    <t xml:space="preserve">  Servicios de educación para la formación y el trab</t>
  </si>
  <si>
    <t xml:space="preserve">  Servicios de apoyo educativo</t>
  </si>
  <si>
    <t xml:space="preserve">  Servicios médicos generales</t>
  </si>
  <si>
    <t xml:space="preserve">  Servicios de alcantarillado y tratamiento de aguas</t>
  </si>
  <si>
    <t xml:space="preserve">  Servicios de limpieza y vaciado de tanques séptico</t>
  </si>
  <si>
    <t xml:space="preserve">  Servicios de recolección de otros desechos peligro</t>
  </si>
  <si>
    <t xml:space="preserve">  Servicios generales de recolección de otros desech</t>
  </si>
  <si>
    <t xml:space="preserve">  Servicios de producciones originales de películas</t>
  </si>
  <si>
    <t xml:space="preserve">  Viáticos de los funcionarios en comisión</t>
  </si>
  <si>
    <t xml:space="preserve">  Fondo prestamos de empleados (Universidad Distrita</t>
  </si>
  <si>
    <t xml:space="preserve">  Fondo de Vivienda (Universidad Distrital)</t>
  </si>
  <si>
    <t xml:space="preserve"> Fortalecimiento y Dotación de Laboratorios, Taller</t>
  </si>
  <si>
    <t xml:space="preserve"> Fortalecimiento a la Promoción para la Excelencia</t>
  </si>
  <si>
    <t xml:space="preserve"> Fortalecimiento y promoción de la investigación y</t>
  </si>
  <si>
    <t xml:space="preserve"> Fortalecimiento, fomento y desarrollo de entornos</t>
  </si>
  <si>
    <t xml:space="preserve"> Consolidación del modelo de servicios Centro de Re</t>
  </si>
  <si>
    <t xml:space="preserve"> Desarrollo y Fortalecimiento de los Doctorados de</t>
  </si>
  <si>
    <t xml:space="preserve"> Fortalecimiento y Ampliación de la infraestructura</t>
  </si>
  <si>
    <t xml:space="preserve"> Fortalecimiento y modernización de la Infraestruct</t>
  </si>
  <si>
    <t xml:space="preserve"> Implementación y establecimiento de la gobernanza</t>
  </si>
  <si>
    <t>Servicio de mantenimiento y reparación de scensores y escaleras mecanicas</t>
  </si>
  <si>
    <t>Servicio de mantenimiento y reparación de maquinaria y equipo para las acividades de impresión</t>
  </si>
  <si>
    <t xml:space="preserve">  Servicio de mantenimiento y reparación de maquinaria</t>
  </si>
  <si>
    <t>TOTAL</t>
  </si>
  <si>
    <t>0230-01  UNIVERSIDAD DISTRITAL FRANCISCO JOSE DE</t>
  </si>
  <si>
    <t>000000000000000000230  0230 - Programa Funcionamiento - UNIVERSIDAD DISTR</t>
  </si>
  <si>
    <t>BOGDATA</t>
  </si>
  <si>
    <t>3-01-002-02-02-08-0002-03</t>
  </si>
  <si>
    <t>Servicios de arbitraje y conciliación</t>
  </si>
  <si>
    <t>3-03-001-16-01-17-7894</t>
  </si>
  <si>
    <t>3-03-001-16-01-17-7894-00</t>
  </si>
  <si>
    <t>Dotación de los laboratorios del
proyecto Ensueño de la Universidad
Distrital Francisco José de Caldas</t>
  </si>
  <si>
    <t>3-03-001-16-01-17-7897</t>
  </si>
  <si>
    <t>3-03-001-16-01-17-7897-00</t>
  </si>
  <si>
    <t>Fortalecimiento y Modernización de
la Gestión Institucional de la
Universidad Distrital Francisco
José de Caldas</t>
  </si>
  <si>
    <t>Facultad de Ciencias Matematicas y Naturales</t>
  </si>
  <si>
    <t>O21202020080282191</t>
  </si>
  <si>
    <t>O23011601170000007894</t>
  </si>
  <si>
    <t>O23011601170000007897</t>
  </si>
  <si>
    <t>JUNIO</t>
  </si>
  <si>
    <t>% ejecucion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</si>
</sst>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 Bold"/>
    </font>
    <font>
      <sz val="11"/>
      <color rgb="FF0000FF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sz val="9"/>
      <color rgb="FF0000FF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 Bold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i/>
      <u/>
      <sz val="24"/>
      <name val="Arial"/>
      <family val="2"/>
    </font>
    <font>
      <b/>
      <sz val="8"/>
      <color rgb="FF000000"/>
      <name val="Arial"/>
      <family val="2"/>
    </font>
    <font>
      <sz val="7"/>
      <color rgb="FF00000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99FF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41" fontId="0" fillId="0" borderId="0" xfId="1" applyFont="1" applyAlignment="1"/>
    <xf numFmtId="41" fontId="0" fillId="0" borderId="0" xfId="1" applyFont="1"/>
    <xf numFmtId="0" fontId="3" fillId="0" borderId="0" xfId="0" applyFont="1"/>
    <xf numFmtId="0" fontId="6" fillId="0" borderId="0" xfId="0" applyFont="1"/>
    <xf numFmtId="49" fontId="4" fillId="5" borderId="8" xfId="0" applyNumberFormat="1" applyFont="1" applyFill="1" applyBorder="1" applyAlignment="1">
      <alignment vertical="center"/>
    </xf>
    <xf numFmtId="49" fontId="5" fillId="5" borderId="1" xfId="0" applyNumberFormat="1" applyFont="1" applyFill="1" applyBorder="1" applyAlignment="1">
      <alignment vertical="center" wrapText="1"/>
    </xf>
    <xf numFmtId="41" fontId="4" fillId="5" borderId="1" xfId="1" applyFont="1" applyFill="1" applyBorder="1" applyAlignment="1"/>
    <xf numFmtId="49" fontId="4" fillId="26" borderId="8" xfId="0" applyNumberFormat="1" applyFont="1" applyFill="1" applyBorder="1" applyAlignment="1">
      <alignment vertical="center"/>
    </xf>
    <xf numFmtId="49" fontId="5" fillId="26" borderId="1" xfId="0" applyNumberFormat="1" applyFont="1" applyFill="1" applyBorder="1" applyAlignment="1">
      <alignment vertical="center" wrapText="1"/>
    </xf>
    <xf numFmtId="41" fontId="4" fillId="26" borderId="1" xfId="1" applyFont="1" applyFill="1" applyBorder="1" applyAlignment="1"/>
    <xf numFmtId="49" fontId="4" fillId="7" borderId="8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vertical="center" wrapText="1"/>
    </xf>
    <xf numFmtId="41" fontId="4" fillId="7" borderId="1" xfId="1" applyFont="1" applyFill="1" applyBorder="1" applyAlignment="1"/>
    <xf numFmtId="49" fontId="4" fillId="23" borderId="8" xfId="0" applyNumberFormat="1" applyFont="1" applyFill="1" applyBorder="1" applyAlignment="1">
      <alignment vertical="center"/>
    </xf>
    <xf numFmtId="49" fontId="5" fillId="23" borderId="1" xfId="0" applyNumberFormat="1" applyFont="1" applyFill="1" applyBorder="1" applyAlignment="1">
      <alignment vertical="center" wrapText="1"/>
    </xf>
    <xf numFmtId="41" fontId="4" fillId="23" borderId="1" xfId="1" applyFont="1" applyFill="1" applyBorder="1" applyAlignment="1"/>
    <xf numFmtId="49" fontId="4" fillId="6" borderId="1" xfId="0" applyNumberFormat="1" applyFont="1" applyFill="1" applyBorder="1"/>
    <xf numFmtId="49" fontId="4" fillId="6" borderId="1" xfId="0" applyNumberFormat="1" applyFont="1" applyFill="1" applyBorder="1" applyAlignment="1"/>
    <xf numFmtId="41" fontId="4" fillId="6" borderId="1" xfId="1" applyFont="1" applyFill="1" applyBorder="1" applyAlignment="1"/>
    <xf numFmtId="0" fontId="7" fillId="0" borderId="0" xfId="0" applyFont="1"/>
    <xf numFmtId="41" fontId="4" fillId="13" borderId="1" xfId="1" applyFont="1" applyFill="1" applyBorder="1" applyAlignment="1">
      <alignment horizontal="center"/>
    </xf>
    <xf numFmtId="41" fontId="9" fillId="0" borderId="0" xfId="1" applyFont="1" applyAlignment="1"/>
    <xf numFmtId="41" fontId="9" fillId="0" borderId="0" xfId="1" applyFont="1" applyAlignment="1">
      <alignment wrapText="1"/>
    </xf>
    <xf numFmtId="41" fontId="10" fillId="0" borderId="0" xfId="1" applyFont="1" applyAlignment="1">
      <alignment horizontal="left" wrapText="1"/>
    </xf>
    <xf numFmtId="49" fontId="10" fillId="0" borderId="0" xfId="1" applyNumberFormat="1" applyFont="1" applyAlignment="1">
      <alignment horizontal="left" wrapText="1"/>
    </xf>
    <xf numFmtId="41" fontId="10" fillId="0" borderId="0" xfId="1" applyFont="1" applyAlignment="1">
      <alignment wrapText="1"/>
    </xf>
    <xf numFmtId="49" fontId="8" fillId="27" borderId="1" xfId="0" applyNumberFormat="1" applyFont="1" applyFill="1" applyBorder="1"/>
    <xf numFmtId="49" fontId="8" fillId="27" borderId="1" xfId="0" applyNumberFormat="1" applyFont="1" applyFill="1" applyBorder="1" applyAlignment="1"/>
    <xf numFmtId="41" fontId="8" fillId="27" borderId="1" xfId="1" applyFont="1" applyFill="1" applyBorder="1" applyAlignment="1"/>
    <xf numFmtId="49" fontId="11" fillId="0" borderId="1" xfId="0" applyNumberFormat="1" applyFont="1" applyBorder="1"/>
    <xf numFmtId="49" fontId="11" fillId="0" borderId="1" xfId="0" applyNumberFormat="1" applyFont="1" applyBorder="1" applyAlignment="1"/>
    <xf numFmtId="41" fontId="11" fillId="0" borderId="1" xfId="1" applyFont="1" applyFill="1" applyBorder="1" applyAlignment="1"/>
    <xf numFmtId="41" fontId="11" fillId="0" borderId="1" xfId="1" applyFont="1" applyBorder="1" applyAlignment="1"/>
    <xf numFmtId="49" fontId="8" fillId="0" borderId="1" xfId="0" applyNumberFormat="1" applyFont="1" applyBorder="1"/>
    <xf numFmtId="49" fontId="8" fillId="0" borderId="1" xfId="0" applyNumberFormat="1" applyFont="1" applyBorder="1" applyAlignment="1"/>
    <xf numFmtId="41" fontId="8" fillId="0" borderId="1" xfId="1" applyFont="1" applyBorder="1" applyAlignment="1"/>
    <xf numFmtId="49" fontId="8" fillId="2" borderId="1" xfId="0" applyNumberFormat="1" applyFont="1" applyFill="1" applyBorder="1"/>
    <xf numFmtId="49" fontId="8" fillId="2" borderId="1" xfId="0" applyNumberFormat="1" applyFont="1" applyFill="1" applyBorder="1" applyAlignment="1"/>
    <xf numFmtId="41" fontId="8" fillId="2" borderId="1" xfId="1" applyFont="1" applyFill="1" applyBorder="1" applyAlignment="1"/>
    <xf numFmtId="49" fontId="8" fillId="7" borderId="1" xfId="0" applyNumberFormat="1" applyFont="1" applyFill="1" applyBorder="1"/>
    <xf numFmtId="49" fontId="8" fillId="7" borderId="1" xfId="0" applyNumberFormat="1" applyFont="1" applyFill="1" applyBorder="1" applyAlignment="1"/>
    <xf numFmtId="41" fontId="8" fillId="7" borderId="1" xfId="1" applyFont="1" applyFill="1" applyBorder="1" applyAlignment="1"/>
    <xf numFmtId="49" fontId="8" fillId="8" borderId="1" xfId="0" applyNumberFormat="1" applyFont="1" applyFill="1" applyBorder="1"/>
    <xf numFmtId="49" fontId="8" fillId="8" borderId="1" xfId="0" applyNumberFormat="1" applyFont="1" applyFill="1" applyBorder="1" applyAlignment="1"/>
    <xf numFmtId="41" fontId="8" fillId="8" borderId="1" xfId="1" applyFont="1" applyFill="1" applyBorder="1" applyAlignment="1"/>
    <xf numFmtId="49" fontId="11" fillId="28" borderId="1" xfId="0" applyNumberFormat="1" applyFont="1" applyFill="1" applyBorder="1"/>
    <xf numFmtId="49" fontId="11" fillId="28" borderId="1" xfId="0" applyNumberFormat="1" applyFont="1" applyFill="1" applyBorder="1" applyAlignment="1"/>
    <xf numFmtId="41" fontId="11" fillId="28" borderId="1" xfId="1" applyFont="1" applyFill="1" applyBorder="1" applyAlignment="1"/>
    <xf numFmtId="49" fontId="12" fillId="14" borderId="1" xfId="0" applyNumberFormat="1" applyFont="1" applyFill="1" applyBorder="1" applyAlignment="1"/>
    <xf numFmtId="49" fontId="8" fillId="9" borderId="1" xfId="0" applyNumberFormat="1" applyFont="1" applyFill="1" applyBorder="1"/>
    <xf numFmtId="49" fontId="8" fillId="9" borderId="1" xfId="0" applyNumberFormat="1" applyFont="1" applyFill="1" applyBorder="1" applyAlignment="1"/>
    <xf numFmtId="41" fontId="8" fillId="9" borderId="1" xfId="1" applyFont="1" applyFill="1" applyBorder="1" applyAlignment="1"/>
    <xf numFmtId="49" fontId="8" fillId="10" borderId="1" xfId="0" applyNumberFormat="1" applyFont="1" applyFill="1" applyBorder="1"/>
    <xf numFmtId="49" fontId="8" fillId="10" borderId="1" xfId="0" applyNumberFormat="1" applyFont="1" applyFill="1" applyBorder="1" applyAlignment="1"/>
    <xf numFmtId="41" fontId="8" fillId="10" borderId="1" xfId="1" applyFont="1" applyFill="1" applyBorder="1" applyAlignment="1"/>
    <xf numFmtId="49" fontId="8" fillId="11" borderId="1" xfId="0" applyNumberFormat="1" applyFont="1" applyFill="1" applyBorder="1"/>
    <xf numFmtId="49" fontId="8" fillId="11" borderId="1" xfId="0" applyNumberFormat="1" applyFont="1" applyFill="1" applyBorder="1" applyAlignment="1"/>
    <xf numFmtId="41" fontId="8" fillId="11" borderId="1" xfId="1" applyFont="1" applyFill="1" applyBorder="1" applyAlignment="1"/>
    <xf numFmtId="49" fontId="8" fillId="18" borderId="1" xfId="0" applyNumberFormat="1" applyFont="1" applyFill="1" applyBorder="1"/>
    <xf numFmtId="49" fontId="8" fillId="18" borderId="1" xfId="0" applyNumberFormat="1" applyFont="1" applyFill="1" applyBorder="1" applyAlignment="1"/>
    <xf numFmtId="41" fontId="8" fillId="18" borderId="1" xfId="1" applyFont="1" applyFill="1" applyBorder="1" applyAlignment="1"/>
    <xf numFmtId="49" fontId="8" fillId="15" borderId="1" xfId="0" applyNumberFormat="1" applyFont="1" applyFill="1" applyBorder="1"/>
    <xf numFmtId="49" fontId="8" fillId="15" borderId="1" xfId="0" applyNumberFormat="1" applyFont="1" applyFill="1" applyBorder="1" applyAlignment="1"/>
    <xf numFmtId="41" fontId="8" fillId="15" borderId="1" xfId="1" applyFont="1" applyFill="1" applyBorder="1" applyAlignment="1"/>
    <xf numFmtId="49" fontId="8" fillId="16" borderId="1" xfId="0" applyNumberFormat="1" applyFont="1" applyFill="1" applyBorder="1"/>
    <xf numFmtId="49" fontId="8" fillId="16" borderId="1" xfId="0" applyNumberFormat="1" applyFont="1" applyFill="1" applyBorder="1" applyAlignment="1"/>
    <xf numFmtId="41" fontId="8" fillId="16" borderId="1" xfId="1" applyFont="1" applyFill="1" applyBorder="1" applyAlignment="1"/>
    <xf numFmtId="49" fontId="8" fillId="17" borderId="1" xfId="0" applyNumberFormat="1" applyFont="1" applyFill="1" applyBorder="1"/>
    <xf numFmtId="49" fontId="8" fillId="17" borderId="1" xfId="0" applyNumberFormat="1" applyFont="1" applyFill="1" applyBorder="1" applyAlignment="1"/>
    <xf numFmtId="41" fontId="8" fillId="17" borderId="1" xfId="1" applyFont="1" applyFill="1" applyBorder="1" applyAlignment="1"/>
    <xf numFmtId="49" fontId="8" fillId="19" borderId="1" xfId="0" applyNumberFormat="1" applyFont="1" applyFill="1" applyBorder="1"/>
    <xf numFmtId="49" fontId="8" fillId="19" borderId="1" xfId="0" applyNumberFormat="1" applyFont="1" applyFill="1" applyBorder="1" applyAlignment="1"/>
    <xf numFmtId="41" fontId="8" fillId="19" borderId="1" xfId="1" applyFont="1" applyFill="1" applyBorder="1" applyAlignment="1"/>
    <xf numFmtId="49" fontId="8" fillId="20" borderId="1" xfId="0" applyNumberFormat="1" applyFont="1" applyFill="1" applyBorder="1"/>
    <xf numFmtId="49" fontId="8" fillId="20" borderId="1" xfId="0" applyNumberFormat="1" applyFont="1" applyFill="1" applyBorder="1" applyAlignment="1"/>
    <xf numFmtId="41" fontId="8" fillId="20" borderId="1" xfId="1" applyFont="1" applyFill="1" applyBorder="1" applyAlignment="1"/>
    <xf numFmtId="49" fontId="8" fillId="21" borderId="1" xfId="0" applyNumberFormat="1" applyFont="1" applyFill="1" applyBorder="1"/>
    <xf numFmtId="49" fontId="8" fillId="21" borderId="1" xfId="0" applyNumberFormat="1" applyFont="1" applyFill="1" applyBorder="1" applyAlignment="1"/>
    <xf numFmtId="41" fontId="8" fillId="21" borderId="1" xfId="1" applyFont="1" applyFill="1" applyBorder="1" applyAlignment="1"/>
    <xf numFmtId="49" fontId="8" fillId="12" borderId="1" xfId="0" applyNumberFormat="1" applyFont="1" applyFill="1" applyBorder="1"/>
    <xf numFmtId="49" fontId="8" fillId="12" borderId="1" xfId="0" applyNumberFormat="1" applyFont="1" applyFill="1" applyBorder="1" applyAlignment="1"/>
    <xf numFmtId="41" fontId="8" fillId="12" borderId="1" xfId="1" applyFont="1" applyFill="1" applyBorder="1" applyAlignment="1"/>
    <xf numFmtId="49" fontId="8" fillId="4" borderId="1" xfId="0" applyNumberFormat="1" applyFont="1" applyFill="1" applyBorder="1"/>
    <xf numFmtId="49" fontId="8" fillId="4" borderId="1" xfId="0" applyNumberFormat="1" applyFont="1" applyFill="1" applyBorder="1" applyAlignment="1"/>
    <xf numFmtId="41" fontId="8" fillId="4" borderId="1" xfId="1" applyFont="1" applyFill="1" applyBorder="1" applyAlignment="1"/>
    <xf numFmtId="49" fontId="8" fillId="22" borderId="1" xfId="0" applyNumberFormat="1" applyFont="1" applyFill="1" applyBorder="1"/>
    <xf numFmtId="49" fontId="8" fillId="22" borderId="1" xfId="0" applyNumberFormat="1" applyFont="1" applyFill="1" applyBorder="1" applyAlignment="1"/>
    <xf numFmtId="41" fontId="8" fillId="22" borderId="1" xfId="1" applyFont="1" applyFill="1" applyBorder="1" applyAlignment="1"/>
    <xf numFmtId="49" fontId="8" fillId="23" borderId="1" xfId="0" applyNumberFormat="1" applyFont="1" applyFill="1" applyBorder="1"/>
    <xf numFmtId="49" fontId="8" fillId="23" borderId="1" xfId="0" applyNumberFormat="1" applyFont="1" applyFill="1" applyBorder="1" applyAlignment="1"/>
    <xf numFmtId="41" fontId="8" fillId="23" borderId="1" xfId="1" applyFont="1" applyFill="1" applyBorder="1" applyAlignment="1"/>
    <xf numFmtId="49" fontId="8" fillId="3" borderId="1" xfId="0" applyNumberFormat="1" applyFont="1" applyFill="1" applyBorder="1"/>
    <xf numFmtId="49" fontId="8" fillId="3" borderId="1" xfId="0" applyNumberFormat="1" applyFont="1" applyFill="1" applyBorder="1" applyAlignment="1"/>
    <xf numFmtId="41" fontId="8" fillId="3" borderId="1" xfId="1" applyFont="1" applyFill="1" applyBorder="1" applyAlignment="1"/>
    <xf numFmtId="49" fontId="8" fillId="24" borderId="1" xfId="0" applyNumberFormat="1" applyFont="1" applyFill="1" applyBorder="1"/>
    <xf numFmtId="49" fontId="8" fillId="24" borderId="1" xfId="0" applyNumberFormat="1" applyFont="1" applyFill="1" applyBorder="1" applyAlignment="1"/>
    <xf numFmtId="41" fontId="8" fillId="24" borderId="1" xfId="1" applyFont="1" applyFill="1" applyBorder="1" applyAlignment="1"/>
    <xf numFmtId="49" fontId="8" fillId="25" borderId="1" xfId="0" applyNumberFormat="1" applyFont="1" applyFill="1" applyBorder="1"/>
    <xf numFmtId="49" fontId="8" fillId="25" borderId="1" xfId="0" applyNumberFormat="1" applyFont="1" applyFill="1" applyBorder="1" applyAlignment="1"/>
    <xf numFmtId="41" fontId="8" fillId="25" borderId="1" xfId="1" applyFont="1" applyFill="1" applyBorder="1" applyAlignment="1"/>
    <xf numFmtId="41" fontId="0" fillId="29" borderId="1" xfId="1" applyFont="1" applyFill="1" applyBorder="1" applyAlignment="1"/>
    <xf numFmtId="41" fontId="0" fillId="29" borderId="1" xfId="1" applyFont="1" applyFill="1" applyBorder="1"/>
    <xf numFmtId="41" fontId="0" fillId="25" borderId="1" xfId="1" applyFont="1" applyFill="1" applyBorder="1" applyAlignment="1"/>
    <xf numFmtId="41" fontId="0" fillId="0" borderId="0" xfId="1" applyFont="1" applyFill="1"/>
    <xf numFmtId="49" fontId="11" fillId="0" borderId="1" xfId="0" applyNumberFormat="1" applyFont="1" applyFill="1" applyBorder="1" applyAlignment="1"/>
    <xf numFmtId="41" fontId="11" fillId="8" borderId="1" xfId="1" applyFont="1" applyFill="1" applyBorder="1" applyAlignment="1"/>
    <xf numFmtId="49" fontId="4" fillId="30" borderId="7" xfId="0" applyNumberFormat="1" applyFont="1" applyFill="1" applyBorder="1" applyAlignment="1">
      <alignment vertical="center"/>
    </xf>
    <xf numFmtId="49" fontId="5" fillId="30" borderId="6" xfId="0" applyNumberFormat="1" applyFont="1" applyFill="1" applyBorder="1" applyAlignment="1">
      <alignment vertical="center" wrapText="1"/>
    </xf>
    <xf numFmtId="41" fontId="4" fillId="30" borderId="6" xfId="1" applyFont="1" applyFill="1" applyBorder="1" applyAlignment="1"/>
    <xf numFmtId="49" fontId="12" fillId="14" borderId="1" xfId="0" applyNumberFormat="1" applyFont="1" applyFill="1" applyBorder="1"/>
    <xf numFmtId="41" fontId="12" fillId="14" borderId="1" xfId="1" applyFont="1" applyFill="1" applyBorder="1" applyAlignment="1"/>
    <xf numFmtId="0" fontId="14" fillId="0" borderId="0" xfId="0" applyFont="1"/>
    <xf numFmtId="49" fontId="15" fillId="0" borderId="0" xfId="0" applyNumberFormat="1" applyFont="1"/>
    <xf numFmtId="49" fontId="15" fillId="0" borderId="0" xfId="0" applyNumberFormat="1" applyFont="1" applyAlignment="1"/>
    <xf numFmtId="41" fontId="14" fillId="0" borderId="0" xfId="1" applyFont="1" applyAlignment="1"/>
    <xf numFmtId="41" fontId="14" fillId="0" borderId="0" xfId="1" applyFont="1"/>
    <xf numFmtId="0" fontId="14" fillId="0" borderId="0" xfId="0" applyFont="1" applyAlignment="1"/>
    <xf numFmtId="41" fontId="5" fillId="5" borderId="1" xfId="1" applyFont="1" applyFill="1" applyBorder="1" applyAlignment="1"/>
    <xf numFmtId="41" fontId="12" fillId="4" borderId="1" xfId="1" applyFont="1" applyFill="1" applyBorder="1" applyAlignment="1"/>
    <xf numFmtId="41" fontId="17" fillId="0" borderId="0" xfId="1" applyFont="1" applyFill="1" applyAlignment="1"/>
    <xf numFmtId="9" fontId="0" fillId="0" borderId="0" xfId="4" applyFont="1"/>
    <xf numFmtId="1" fontId="0" fillId="0" borderId="0" xfId="2" applyNumberFormat="1" applyFont="1"/>
    <xf numFmtId="165" fontId="0" fillId="0" borderId="0" xfId="2" applyNumberFormat="1" applyFont="1"/>
    <xf numFmtId="0" fontId="18" fillId="31" borderId="0" xfId="0" applyFont="1" applyFill="1"/>
    <xf numFmtId="0" fontId="16" fillId="31" borderId="0" xfId="0" applyFont="1" applyFill="1"/>
    <xf numFmtId="0" fontId="19" fillId="31" borderId="0" xfId="0" applyFont="1" applyFill="1" applyAlignment="1">
      <alignment horizontal="left"/>
    </xf>
    <xf numFmtId="41" fontId="18" fillId="0" borderId="0" xfId="1" applyFont="1" applyFill="1" applyAlignment="1"/>
    <xf numFmtId="41" fontId="12" fillId="0" borderId="0" xfId="1" applyFont="1" applyFill="1" applyAlignment="1"/>
    <xf numFmtId="4" fontId="19" fillId="31" borderId="0" xfId="2" applyNumberFormat="1" applyFont="1" applyFill="1" applyAlignment="1">
      <alignment horizontal="left"/>
    </xf>
    <xf numFmtId="165" fontId="2" fillId="0" borderId="0" xfId="2" applyNumberFormat="1" applyFont="1"/>
    <xf numFmtId="41" fontId="0" fillId="15" borderId="16" xfId="1" applyFont="1" applyFill="1" applyBorder="1"/>
    <xf numFmtId="1" fontId="0" fillId="0" borderId="0" xfId="1" applyNumberFormat="1" applyFont="1"/>
    <xf numFmtId="1" fontId="0" fillId="0" borderId="0" xfId="0" applyNumberFormat="1"/>
    <xf numFmtId="41" fontId="4" fillId="33" borderId="17" xfId="1" applyFont="1" applyFill="1" applyBorder="1" applyAlignment="1">
      <alignment horizontal="center" vertical="center" wrapText="1"/>
    </xf>
    <xf numFmtId="41" fontId="4" fillId="33" borderId="17" xfId="1" applyFont="1" applyFill="1" applyBorder="1" applyAlignment="1">
      <alignment horizontal="center" vertical="center"/>
    </xf>
    <xf numFmtId="41" fontId="0" fillId="0" borderId="0" xfId="0" applyNumberFormat="1"/>
    <xf numFmtId="41" fontId="11" fillId="2" borderId="1" xfId="1" applyFont="1" applyFill="1" applyBorder="1" applyAlignment="1"/>
    <xf numFmtId="0" fontId="0" fillId="0" borderId="8" xfId="0" applyBorder="1"/>
    <xf numFmtId="0" fontId="0" fillId="0" borderId="1" xfId="0" applyBorder="1"/>
    <xf numFmtId="41" fontId="0" fillId="0" borderId="1" xfId="1" applyFont="1" applyBorder="1"/>
    <xf numFmtId="10" fontId="0" fillId="0" borderId="15" xfId="4" applyNumberFormat="1" applyFont="1" applyBorder="1"/>
    <xf numFmtId="0" fontId="0" fillId="0" borderId="21" xfId="0" applyBorder="1"/>
    <xf numFmtId="0" fontId="0" fillId="0" borderId="22" xfId="0" applyBorder="1"/>
    <xf numFmtId="41" fontId="0" fillId="0" borderId="22" xfId="1" applyFont="1" applyBorder="1"/>
    <xf numFmtId="10" fontId="0" fillId="0" borderId="23" xfId="4" applyNumberFormat="1" applyFont="1" applyBorder="1"/>
    <xf numFmtId="49" fontId="21" fillId="14" borderId="24" xfId="0" applyNumberFormat="1" applyFont="1" applyFill="1" applyBorder="1"/>
    <xf numFmtId="49" fontId="21" fillId="14" borderId="20" xfId="0" applyNumberFormat="1" applyFont="1" applyFill="1" applyBorder="1" applyAlignment="1"/>
    <xf numFmtId="41" fontId="21" fillId="14" borderId="20" xfId="1" applyFont="1" applyFill="1" applyBorder="1"/>
    <xf numFmtId="1" fontId="13" fillId="0" borderId="0" xfId="3" applyNumberFormat="1" applyFont="1"/>
    <xf numFmtId="41" fontId="13" fillId="0" borderId="0" xfId="1" applyFont="1"/>
    <xf numFmtId="0" fontId="13" fillId="0" borderId="0" xfId="0" applyFont="1"/>
    <xf numFmtId="49" fontId="21" fillId="5" borderId="4" xfId="0" applyNumberFormat="1" applyFont="1" applyFill="1" applyBorder="1"/>
    <xf numFmtId="49" fontId="21" fillId="5" borderId="1" xfId="0" applyNumberFormat="1" applyFont="1" applyFill="1" applyBorder="1" applyAlignment="1"/>
    <xf numFmtId="41" fontId="21" fillId="5" borderId="1" xfId="1" applyFont="1" applyFill="1" applyBorder="1"/>
    <xf numFmtId="49" fontId="21" fillId="9" borderId="4" xfId="0" applyNumberFormat="1" applyFont="1" applyFill="1" applyBorder="1"/>
    <xf numFmtId="49" fontId="21" fillId="9" borderId="1" xfId="0" applyNumberFormat="1" applyFont="1" applyFill="1" applyBorder="1" applyAlignment="1"/>
    <xf numFmtId="41" fontId="21" fillId="9" borderId="1" xfId="1" applyFont="1" applyFill="1" applyBorder="1"/>
    <xf numFmtId="10" fontId="21" fillId="14" borderId="20" xfId="4" applyNumberFormat="1" applyFont="1" applyFill="1" applyBorder="1"/>
    <xf numFmtId="10" fontId="21" fillId="5" borderId="1" xfId="4" applyNumberFormat="1" applyFont="1" applyFill="1" applyBorder="1"/>
    <xf numFmtId="10" fontId="21" fillId="9" borderId="1" xfId="4" applyNumberFormat="1" applyFont="1" applyFill="1" applyBorder="1"/>
    <xf numFmtId="49" fontId="19" fillId="31" borderId="0" xfId="0" applyNumberFormat="1" applyFont="1" applyFill="1" applyAlignment="1">
      <alignment horizontal="left"/>
    </xf>
    <xf numFmtId="41" fontId="6" fillId="0" borderId="0" xfId="0" applyNumberFormat="1" applyFont="1"/>
    <xf numFmtId="3" fontId="0" fillId="0" borderId="0" xfId="0" applyNumberFormat="1"/>
    <xf numFmtId="3" fontId="22" fillId="0" borderId="0" xfId="0" applyNumberFormat="1" applyFont="1"/>
    <xf numFmtId="10" fontId="6" fillId="0" borderId="0" xfId="4" applyNumberFormat="1" applyFont="1"/>
    <xf numFmtId="49" fontId="11" fillId="0" borderId="1" xfId="0" applyNumberFormat="1" applyFont="1" applyBorder="1" applyAlignment="1">
      <alignment wrapText="1"/>
    </xf>
    <xf numFmtId="41" fontId="4" fillId="13" borderId="1" xfId="1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 wrapText="1"/>
    </xf>
    <xf numFmtId="41" fontId="6" fillId="13" borderId="2" xfId="1" applyFont="1" applyFill="1" applyBorder="1" applyAlignment="1">
      <alignment horizontal="center"/>
    </xf>
    <xf numFmtId="41" fontId="6" fillId="13" borderId="3" xfId="1" applyFont="1" applyFill="1" applyBorder="1" applyAlignment="1">
      <alignment horizontal="center"/>
    </xf>
    <xf numFmtId="41" fontId="6" fillId="13" borderId="4" xfId="1" applyFont="1" applyFill="1" applyBorder="1" applyAlignment="1">
      <alignment horizontal="center"/>
    </xf>
    <xf numFmtId="41" fontId="4" fillId="13" borderId="1" xfId="1" applyFont="1" applyFill="1" applyBorder="1" applyAlignment="1">
      <alignment horizontal="center" vertical="center"/>
    </xf>
    <xf numFmtId="41" fontId="4" fillId="13" borderId="5" xfId="1" applyFont="1" applyFill="1" applyBorder="1" applyAlignment="1">
      <alignment horizontal="center" vertical="center"/>
    </xf>
    <xf numFmtId="41" fontId="4" fillId="13" borderId="6" xfId="1" applyFont="1" applyFill="1" applyBorder="1" applyAlignment="1">
      <alignment horizontal="center" vertical="center"/>
    </xf>
    <xf numFmtId="41" fontId="6" fillId="13" borderId="1" xfId="1" applyFont="1" applyFill="1" applyBorder="1" applyAlignment="1">
      <alignment horizontal="center" vertical="center" wrapText="1"/>
    </xf>
    <xf numFmtId="49" fontId="4" fillId="13" borderId="2" xfId="0" applyNumberFormat="1" applyFont="1" applyFill="1" applyBorder="1" applyAlignment="1">
      <alignment horizontal="center" wrapText="1"/>
    </xf>
    <xf numFmtId="49" fontId="4" fillId="13" borderId="4" xfId="0" applyNumberFormat="1" applyFont="1" applyFill="1" applyBorder="1" applyAlignment="1">
      <alignment horizontal="center" wrapText="1"/>
    </xf>
    <xf numFmtId="49" fontId="4" fillId="13" borderId="1" xfId="0" applyNumberFormat="1" applyFont="1" applyFill="1" applyBorder="1" applyAlignment="1">
      <alignment horizontal="center" vertical="center" wrapText="1"/>
    </xf>
    <xf numFmtId="41" fontId="4" fillId="13" borderId="2" xfId="1" applyFont="1" applyFill="1" applyBorder="1" applyAlignment="1">
      <alignment horizontal="center" vertical="center" wrapText="1"/>
    </xf>
    <xf numFmtId="41" fontId="4" fillId="13" borderId="4" xfId="1" applyFont="1" applyFill="1" applyBorder="1" applyAlignment="1">
      <alignment horizontal="center" vertical="center" wrapText="1"/>
    </xf>
    <xf numFmtId="41" fontId="4" fillId="33" borderId="17" xfId="1" applyFont="1" applyFill="1" applyBorder="1" applyAlignment="1">
      <alignment horizontal="center" vertical="center" wrapText="1"/>
    </xf>
    <xf numFmtId="41" fontId="6" fillId="33" borderId="17" xfId="1" applyFont="1" applyFill="1" applyBorder="1" applyAlignment="1">
      <alignment horizontal="center" vertical="center" wrapText="1"/>
    </xf>
    <xf numFmtId="0" fontId="16" fillId="31" borderId="0" xfId="0" applyFont="1" applyFill="1" applyAlignment="1">
      <alignment horizontal="left"/>
    </xf>
    <xf numFmtId="41" fontId="20" fillId="32" borderId="9" xfId="1" applyFont="1" applyFill="1" applyBorder="1" applyAlignment="1" applyProtection="1">
      <alignment horizontal="center" vertical="center"/>
    </xf>
    <xf numFmtId="41" fontId="20" fillId="32" borderId="10" xfId="1" applyFont="1" applyFill="1" applyBorder="1" applyAlignment="1" applyProtection="1">
      <alignment horizontal="center" vertical="center"/>
    </xf>
    <xf numFmtId="41" fontId="20" fillId="32" borderId="11" xfId="1" applyFont="1" applyFill="1" applyBorder="1" applyAlignment="1" applyProtection="1">
      <alignment horizontal="center" vertical="center"/>
    </xf>
    <xf numFmtId="41" fontId="20" fillId="32" borderId="12" xfId="1" applyFont="1" applyFill="1" applyBorder="1" applyAlignment="1" applyProtection="1">
      <alignment horizontal="center" vertical="center"/>
    </xf>
    <xf numFmtId="41" fontId="20" fillId="32" borderId="13" xfId="1" applyFont="1" applyFill="1" applyBorder="1" applyAlignment="1" applyProtection="1">
      <alignment horizontal="center" vertical="center"/>
    </xf>
    <xf numFmtId="41" fontId="20" fillId="32" borderId="14" xfId="1" applyFont="1" applyFill="1" applyBorder="1" applyAlignment="1" applyProtection="1">
      <alignment horizontal="center" vertical="center"/>
    </xf>
    <xf numFmtId="0" fontId="6" fillId="33" borderId="16" xfId="0" applyFont="1" applyFill="1" applyBorder="1" applyAlignment="1">
      <alignment horizontal="center" vertical="center" wrapText="1"/>
    </xf>
    <xf numFmtId="0" fontId="6" fillId="33" borderId="18" xfId="0" applyFont="1" applyFill="1" applyBorder="1" applyAlignment="1">
      <alignment horizontal="center" vertical="center" wrapText="1"/>
    </xf>
    <xf numFmtId="0" fontId="6" fillId="33" borderId="19" xfId="0" applyFont="1" applyFill="1" applyBorder="1" applyAlignment="1">
      <alignment horizontal="center" vertical="center" wrapText="1"/>
    </xf>
    <xf numFmtId="49" fontId="4" fillId="33" borderId="16" xfId="0" applyNumberFormat="1" applyFont="1" applyFill="1" applyBorder="1" applyAlignment="1">
      <alignment horizontal="center" vertical="center" wrapText="1"/>
    </xf>
    <xf numFmtId="49" fontId="4" fillId="33" borderId="18" xfId="0" applyNumberFormat="1" applyFont="1" applyFill="1" applyBorder="1" applyAlignment="1">
      <alignment horizontal="center" vertical="center" wrapText="1"/>
    </xf>
    <xf numFmtId="49" fontId="4" fillId="33" borderId="19" xfId="0" applyNumberFormat="1" applyFont="1" applyFill="1" applyBorder="1" applyAlignment="1">
      <alignment horizontal="center" vertical="center" wrapText="1"/>
    </xf>
    <xf numFmtId="41" fontId="4" fillId="33" borderId="16" xfId="1" applyFont="1" applyFill="1" applyBorder="1" applyAlignment="1">
      <alignment horizontal="center" vertical="center" wrapText="1"/>
    </xf>
    <xf numFmtId="41" fontId="4" fillId="33" borderId="18" xfId="1" applyFont="1" applyFill="1" applyBorder="1" applyAlignment="1">
      <alignment horizontal="center" vertical="center" wrapText="1"/>
    </xf>
    <xf numFmtId="41" fontId="4" fillId="33" borderId="19" xfId="1" applyFont="1" applyFill="1" applyBorder="1" applyAlignment="1">
      <alignment horizontal="center" vertical="center" wrapText="1"/>
    </xf>
    <xf numFmtId="9" fontId="4" fillId="33" borderId="17" xfId="4" applyFont="1" applyFill="1" applyBorder="1" applyAlignment="1">
      <alignment horizontal="center" vertical="center" wrapText="1"/>
    </xf>
  </cellXfs>
  <cellStyles count="5">
    <cellStyle name="Millares" xfId="3" builtinId="3"/>
    <cellStyle name="Millares [0]" xfId="1" builtinId="6"/>
    <cellStyle name="Millares 2" xfId="2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colors>
    <mruColors>
      <color rgb="FFCCFF99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631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F11" sqref="F11"/>
    </sheetView>
  </sheetViews>
  <sheetFormatPr baseColWidth="10" defaultRowHeight="15"/>
  <cols>
    <col min="1" max="1" width="10.28515625" style="112" customWidth="1"/>
    <col min="2" max="2" width="41" style="117" customWidth="1"/>
    <col min="3" max="3" width="16.28515625" style="115" bestFit="1" customWidth="1"/>
    <col min="4" max="4" width="10.28515625" style="116" hidden="1" customWidth="1"/>
    <col min="5" max="5" width="17.28515625" style="115" hidden="1" customWidth="1"/>
    <col min="6" max="6" width="16.28515625" style="115" bestFit="1" customWidth="1"/>
    <col min="7" max="7" width="15.42578125" style="116" hidden="1" customWidth="1"/>
    <col min="8" max="8" width="15.140625" style="116" hidden="1" customWidth="1"/>
    <col min="9" max="9" width="17.28515625" style="116" customWidth="1"/>
    <col min="10" max="11" width="18.85546875" style="116" hidden="1" customWidth="1"/>
    <col min="12" max="12" width="8.7109375" style="112" customWidth="1"/>
    <col min="13" max="13" width="12" style="112" bestFit="1" customWidth="1"/>
    <col min="14" max="16384" width="11.42578125" style="112"/>
  </cols>
  <sheetData>
    <row r="1" spans="1:13" customFormat="1">
      <c r="A1" s="22" t="s">
        <v>656</v>
      </c>
      <c r="B1" s="22"/>
      <c r="C1" s="1"/>
      <c r="D1" s="2"/>
      <c r="E1" s="1"/>
      <c r="F1" s="1"/>
      <c r="G1" s="2"/>
      <c r="H1" s="2"/>
      <c r="I1" s="2"/>
      <c r="J1" s="2"/>
      <c r="K1" s="2"/>
    </row>
    <row r="2" spans="1:13" customFormat="1">
      <c r="A2" s="22"/>
      <c r="B2" s="22"/>
      <c r="C2" s="1"/>
      <c r="D2" s="2"/>
      <c r="E2" s="1"/>
      <c r="F2" s="1"/>
      <c r="G2" s="2"/>
      <c r="H2" s="2"/>
      <c r="I2" s="2"/>
      <c r="J2" s="2"/>
      <c r="K2" s="164"/>
    </row>
    <row r="3" spans="1:13" customFormat="1" ht="36.75" customHeight="1">
      <c r="A3" s="23" t="s">
        <v>1</v>
      </c>
      <c r="B3" s="26" t="s">
        <v>657</v>
      </c>
      <c r="C3" s="26"/>
      <c r="D3" s="2"/>
      <c r="E3" s="1"/>
      <c r="F3" s="1"/>
      <c r="G3" s="2"/>
      <c r="H3" s="2"/>
      <c r="I3" s="2"/>
      <c r="J3" s="2"/>
      <c r="K3" s="164"/>
      <c r="L3" s="163"/>
    </row>
    <row r="4" spans="1:13" customFormat="1" ht="25.5" customHeight="1">
      <c r="A4" s="23" t="s">
        <v>658</v>
      </c>
      <c r="B4" s="24" t="s">
        <v>659</v>
      </c>
      <c r="C4" s="1"/>
      <c r="D4" s="2"/>
      <c r="E4" s="1"/>
      <c r="F4" s="1"/>
      <c r="G4" s="2"/>
      <c r="H4" s="2"/>
      <c r="I4" s="2"/>
      <c r="J4" s="2"/>
      <c r="K4" s="164"/>
    </row>
    <row r="5" spans="1:13" customFormat="1" ht="22.5" customHeight="1">
      <c r="A5" s="23" t="s">
        <v>660</v>
      </c>
      <c r="B5" s="25" t="s">
        <v>661</v>
      </c>
      <c r="C5" s="1"/>
      <c r="D5" s="2"/>
      <c r="E5" s="1"/>
      <c r="F5" s="1"/>
      <c r="G5" s="2"/>
      <c r="H5" s="2"/>
      <c r="I5" s="2"/>
      <c r="J5" s="2"/>
      <c r="K5" s="2"/>
    </row>
    <row r="6" spans="1:13" customFormat="1" ht="27" customHeight="1">
      <c r="A6" s="23" t="s">
        <v>0</v>
      </c>
      <c r="B6" s="24" t="s">
        <v>1111</v>
      </c>
      <c r="C6" s="103">
        <f>+C7-C11</f>
        <v>0</v>
      </c>
      <c r="D6" s="103">
        <f t="shared" ref="D6:K6" si="0">+D7-D11</f>
        <v>0</v>
      </c>
      <c r="E6" s="103">
        <f t="shared" si="0"/>
        <v>0</v>
      </c>
      <c r="F6" s="103">
        <f t="shared" si="0"/>
        <v>0</v>
      </c>
      <c r="G6" s="103"/>
      <c r="H6" s="103">
        <f t="shared" si="0"/>
        <v>0</v>
      </c>
      <c r="I6" s="103">
        <f t="shared" si="0"/>
        <v>0</v>
      </c>
      <c r="J6" s="103">
        <f t="shared" si="0"/>
        <v>0</v>
      </c>
      <c r="K6" s="103">
        <f t="shared" si="0"/>
        <v>0</v>
      </c>
    </row>
    <row r="7" spans="1:13" customFormat="1">
      <c r="A7" s="1"/>
      <c r="B7" s="1"/>
      <c r="C7" s="101">
        <v>357700498000</v>
      </c>
      <c r="D7" s="102">
        <v>0</v>
      </c>
      <c r="E7" s="101">
        <v>49833242249</v>
      </c>
      <c r="F7" s="101">
        <v>407533740249</v>
      </c>
      <c r="G7" s="102"/>
      <c r="H7" s="102">
        <v>35056939721</v>
      </c>
      <c r="I7" s="102">
        <v>207651063062</v>
      </c>
      <c r="J7" s="102">
        <v>34273517129</v>
      </c>
      <c r="K7" s="102">
        <v>147064571879</v>
      </c>
    </row>
    <row r="8" spans="1:13" s="4" customFormat="1" ht="12" customHeight="1">
      <c r="A8" s="176" t="s">
        <v>655</v>
      </c>
      <c r="B8" s="177"/>
      <c r="C8" s="169" t="s">
        <v>2</v>
      </c>
      <c r="D8" s="170"/>
      <c r="E8" s="170"/>
      <c r="F8" s="170"/>
      <c r="G8" s="171"/>
      <c r="H8" s="167" t="s">
        <v>3</v>
      </c>
      <c r="I8" s="167"/>
      <c r="J8" s="167" t="s">
        <v>4</v>
      </c>
      <c r="K8" s="167"/>
    </row>
    <row r="9" spans="1:13" s="4" customFormat="1" ht="23.25" customHeight="1">
      <c r="A9" s="178" t="s">
        <v>5</v>
      </c>
      <c r="B9" s="178" t="s">
        <v>6</v>
      </c>
      <c r="C9" s="167" t="s">
        <v>7</v>
      </c>
      <c r="D9" s="179" t="s">
        <v>8</v>
      </c>
      <c r="E9" s="180"/>
      <c r="F9" s="172" t="s">
        <v>9</v>
      </c>
      <c r="G9" s="173" t="s">
        <v>10</v>
      </c>
      <c r="H9" s="167" t="s">
        <v>11</v>
      </c>
      <c r="I9" s="167" t="s">
        <v>12</v>
      </c>
      <c r="J9" s="167" t="s">
        <v>11</v>
      </c>
      <c r="K9" s="167" t="s">
        <v>12</v>
      </c>
      <c r="L9" s="167" t="s">
        <v>1112</v>
      </c>
    </row>
    <row r="10" spans="1:13" s="4" customFormat="1" ht="12" customHeight="1">
      <c r="A10" s="178"/>
      <c r="B10" s="168"/>
      <c r="C10" s="167"/>
      <c r="D10" s="21" t="s">
        <v>11</v>
      </c>
      <c r="E10" s="21" t="s">
        <v>12</v>
      </c>
      <c r="F10" s="172"/>
      <c r="G10" s="174"/>
      <c r="H10" s="167"/>
      <c r="I10" s="175"/>
      <c r="J10" s="168"/>
      <c r="K10" s="168"/>
      <c r="L10" s="168"/>
    </row>
    <row r="11" spans="1:13" s="4" customFormat="1" ht="12">
      <c r="A11" s="107">
        <v>3</v>
      </c>
      <c r="B11" s="108" t="s">
        <v>13</v>
      </c>
      <c r="C11" s="109">
        <f>+C12+C594</f>
        <v>357700498000</v>
      </c>
      <c r="D11" s="109">
        <f>+D12+D594</f>
        <v>0</v>
      </c>
      <c r="E11" s="109">
        <f>+E12+E594</f>
        <v>49833242249</v>
      </c>
      <c r="F11" s="109">
        <f t="shared" ref="F11" si="1">+F12+F594</f>
        <v>407533740249</v>
      </c>
      <c r="G11" s="109">
        <f>+G12+G594</f>
        <v>226340690656</v>
      </c>
      <c r="H11" s="109">
        <f t="shared" ref="H11" si="2">+H12+H594</f>
        <v>35056939721</v>
      </c>
      <c r="I11" s="109">
        <f t="shared" ref="I11" si="3">+I12+I594</f>
        <v>207651063062</v>
      </c>
      <c r="J11" s="109">
        <f t="shared" ref="J11" si="4">+J12+J594</f>
        <v>34273517129</v>
      </c>
      <c r="K11" s="109">
        <f t="shared" ref="K11" si="5">+K12+K594</f>
        <v>147064571879</v>
      </c>
      <c r="L11" s="165">
        <f t="shared" ref="L11:L74" si="6">+IFERROR(I11/F11,0)</f>
        <v>0.50953097266284453</v>
      </c>
      <c r="M11" s="162"/>
    </row>
    <row r="12" spans="1:13" s="4" customFormat="1" ht="12">
      <c r="A12" s="5" t="s">
        <v>14</v>
      </c>
      <c r="B12" s="6" t="s">
        <v>15</v>
      </c>
      <c r="C12" s="7">
        <f>+C13+C218+C559+C576+C586</f>
        <v>333399365000</v>
      </c>
      <c r="D12" s="7">
        <f>+D13+D218+D559+D576+D586</f>
        <v>0</v>
      </c>
      <c r="E12" s="118">
        <f>+E13+E218+E559+E576+E586</f>
        <v>36886296895</v>
      </c>
      <c r="F12" s="7">
        <f t="shared" ref="F12" si="7">+F13+F218+F559+F576+F586</f>
        <v>370285661895</v>
      </c>
      <c r="G12" s="7">
        <f>+G13+G218+G559+G576+G586</f>
        <v>222662461054</v>
      </c>
      <c r="H12" s="7">
        <f t="shared" ref="H12" si="8">+H13+H218+H559+H576+H586</f>
        <v>34365557685</v>
      </c>
      <c r="I12" s="7">
        <f t="shared" ref="I12" si="9">+I13+I218+I559+I576+I586</f>
        <v>204769656534</v>
      </c>
      <c r="J12" s="7">
        <f t="shared" ref="J12" si="10">+J13+J218+J559+J576+J586</f>
        <v>33600906529</v>
      </c>
      <c r="K12" s="7">
        <f t="shared" ref="K12" si="11">+K13+K218+K559+K576+K586</f>
        <v>145376684121</v>
      </c>
      <c r="L12" s="165">
        <f t="shared" si="6"/>
        <v>0.55300455190745534</v>
      </c>
      <c r="M12" s="162"/>
    </row>
    <row r="13" spans="1:13" s="4" customFormat="1" ht="12">
      <c r="A13" s="8" t="s">
        <v>16</v>
      </c>
      <c r="B13" s="9" t="s">
        <v>17</v>
      </c>
      <c r="C13" s="10">
        <f>+C14+C125</f>
        <v>216626473000</v>
      </c>
      <c r="D13" s="10">
        <f t="shared" ref="D13:F13" si="12">+D14+D125</f>
        <v>0</v>
      </c>
      <c r="E13" s="10">
        <f t="shared" si="12"/>
        <v>0</v>
      </c>
      <c r="F13" s="10">
        <f t="shared" si="12"/>
        <v>216626473000</v>
      </c>
      <c r="G13" s="10">
        <f>+G14+G125</f>
        <v>126507661209</v>
      </c>
      <c r="H13" s="10">
        <f t="shared" ref="H13" si="13">+H14+H125</f>
        <v>17925861579</v>
      </c>
      <c r="I13" s="10">
        <f t="shared" ref="I13" si="14">+I14+I125</f>
        <v>113830035241</v>
      </c>
      <c r="J13" s="10">
        <f t="shared" ref="J13" si="15">+J14+J125</f>
        <v>18975104385</v>
      </c>
      <c r="K13" s="10">
        <f t="shared" ref="K13" si="16">+K14+K125</f>
        <v>90055972601</v>
      </c>
      <c r="L13" s="165">
        <f t="shared" si="6"/>
        <v>0.52546687237528911</v>
      </c>
      <c r="M13" s="162"/>
    </row>
    <row r="14" spans="1:13" s="20" customFormat="1" ht="12">
      <c r="A14" s="17" t="s">
        <v>18</v>
      </c>
      <c r="B14" s="18" t="s">
        <v>19</v>
      </c>
      <c r="C14" s="19">
        <f>+C15+C115+C74</f>
        <v>161789882000</v>
      </c>
      <c r="D14" s="19">
        <f t="shared" ref="D14:F14" si="17">+D15+D115+D74</f>
        <v>0</v>
      </c>
      <c r="E14" s="19">
        <f t="shared" si="17"/>
        <v>0</v>
      </c>
      <c r="F14" s="19">
        <f t="shared" si="17"/>
        <v>161789882000</v>
      </c>
      <c r="G14" s="19">
        <f>+G15+G115+G74</f>
        <v>71671070209</v>
      </c>
      <c r="H14" s="19">
        <f t="shared" ref="H14" si="18">+H15+H115+H74</f>
        <v>16645847005</v>
      </c>
      <c r="I14" s="19">
        <f t="shared" ref="I14" si="19">+I15+I115+I74</f>
        <v>71246900929</v>
      </c>
      <c r="J14" s="19">
        <f t="shared" ref="J14" si="20">+J15+J115+J74</f>
        <v>16599994649</v>
      </c>
      <c r="K14" s="19">
        <f t="shared" ref="K14" si="21">+K15+K115+K74</f>
        <v>69719386727</v>
      </c>
      <c r="L14" s="165">
        <f t="shared" si="6"/>
        <v>0.44036685142646931</v>
      </c>
      <c r="M14" s="162"/>
    </row>
    <row r="15" spans="1:13" s="4" customFormat="1" ht="12">
      <c r="A15" s="11" t="s">
        <v>20</v>
      </c>
      <c r="B15" s="12" t="s">
        <v>21</v>
      </c>
      <c r="C15" s="13">
        <f>+C16+C23+C26+C29+C32+C35+C40+C49+C52+C56+C61</f>
        <v>121464271000</v>
      </c>
      <c r="D15" s="13">
        <f t="shared" ref="D15:F15" si="22">+D16+D23+D26+D29+D32+D35+D40+D49+D52+D56+D61</f>
        <v>0</v>
      </c>
      <c r="E15" s="13">
        <f t="shared" si="22"/>
        <v>0</v>
      </c>
      <c r="F15" s="13">
        <f t="shared" si="22"/>
        <v>121464271000</v>
      </c>
      <c r="G15" s="13">
        <f>+G16+G23+G26+G29+G32+G35+G40+G49+G52+G56+G61</f>
        <v>51502004928</v>
      </c>
      <c r="H15" s="13">
        <f t="shared" ref="H15" si="23">+H16+H23+H26+H29+H32+H35+H40+H49+H52+H56+H61</f>
        <v>14358497251</v>
      </c>
      <c r="I15" s="13">
        <f t="shared" ref="I15" si="24">+I16+I23+I26+I29+I32+I35+I40+I49+I52+I56+I61</f>
        <v>51082926411</v>
      </c>
      <c r="J15" s="13">
        <f t="shared" ref="J15" si="25">+J16+J23+J26+J29+J32+J35+J40+J49+J52+J56+J61</f>
        <v>14315613823</v>
      </c>
      <c r="K15" s="13">
        <f t="shared" ref="K15" si="26">+K16+K23+K26+K29+K32+K35+K40+K49+K52+K56+K61</f>
        <v>49558381137</v>
      </c>
      <c r="L15" s="165">
        <f t="shared" si="6"/>
        <v>0.42055928044058322</v>
      </c>
      <c r="M15" s="162"/>
    </row>
    <row r="16" spans="1:13" s="4" customFormat="1" ht="12">
      <c r="A16" s="14" t="s">
        <v>22</v>
      </c>
      <c r="B16" s="15" t="s">
        <v>23</v>
      </c>
      <c r="C16" s="16">
        <f>+C17+C19+C21</f>
        <v>86876140000</v>
      </c>
      <c r="D16" s="16">
        <f t="shared" ref="D16:F16" si="27">+D17+D19+D21</f>
        <v>0</v>
      </c>
      <c r="E16" s="16">
        <f t="shared" si="27"/>
        <v>0</v>
      </c>
      <c r="F16" s="16">
        <f t="shared" si="27"/>
        <v>86876140000</v>
      </c>
      <c r="G16" s="16">
        <f>+G17+G19+G21</f>
        <v>38987991340</v>
      </c>
      <c r="H16" s="16">
        <f t="shared" ref="H16" si="28">+H17+H19+H21</f>
        <v>6735387835</v>
      </c>
      <c r="I16" s="16">
        <f t="shared" ref="I16" si="29">+I17+I19+I21</f>
        <v>38828820143</v>
      </c>
      <c r="J16" s="16">
        <f t="shared" ref="J16" si="30">+J17+J19+J21</f>
        <v>6720956453</v>
      </c>
      <c r="K16" s="16">
        <f t="shared" ref="K16" si="31">+K17+K19+K21</f>
        <v>38814388761</v>
      </c>
      <c r="L16" s="165">
        <f t="shared" si="6"/>
        <v>0.44694458274734583</v>
      </c>
      <c r="M16" s="162"/>
    </row>
    <row r="17" spans="1:13" customFormat="1">
      <c r="A17" s="27" t="s">
        <v>24</v>
      </c>
      <c r="B17" s="28" t="s">
        <v>25</v>
      </c>
      <c r="C17" s="29">
        <f>+C18</f>
        <v>11587051000</v>
      </c>
      <c r="D17" s="29">
        <f t="shared" ref="D17:K17" si="32">+D18</f>
        <v>0</v>
      </c>
      <c r="E17" s="29">
        <f t="shared" si="32"/>
        <v>0</v>
      </c>
      <c r="F17" s="29">
        <f t="shared" si="32"/>
        <v>11587051000</v>
      </c>
      <c r="G17" s="29">
        <f t="shared" si="32"/>
        <v>4664546139</v>
      </c>
      <c r="H17" s="29">
        <f t="shared" si="32"/>
        <v>812593705</v>
      </c>
      <c r="I17" s="29">
        <f t="shared" si="32"/>
        <v>4579126535</v>
      </c>
      <c r="J17" s="29">
        <f t="shared" si="32"/>
        <v>798921485</v>
      </c>
      <c r="K17" s="29">
        <f t="shared" si="32"/>
        <v>4565454315</v>
      </c>
      <c r="L17" s="165">
        <f t="shared" si="6"/>
        <v>0.39519343921071892</v>
      </c>
      <c r="M17" s="162"/>
    </row>
    <row r="18" spans="1:13" s="3" customFormat="1">
      <c r="A18" s="30" t="s">
        <v>26</v>
      </c>
      <c r="B18" s="31" t="s">
        <v>25</v>
      </c>
      <c r="C18" s="32">
        <v>11587051000</v>
      </c>
      <c r="D18" s="32">
        <v>0</v>
      </c>
      <c r="E18" s="32">
        <v>0</v>
      </c>
      <c r="F18" s="32">
        <f>+C18+E18</f>
        <v>11587051000</v>
      </c>
      <c r="G18" s="32">
        <v>4664546139</v>
      </c>
      <c r="H18" s="32">
        <v>812593705</v>
      </c>
      <c r="I18" s="32">
        <v>4579126535</v>
      </c>
      <c r="J18" s="32">
        <v>798921485</v>
      </c>
      <c r="K18" s="32">
        <v>4565454315</v>
      </c>
      <c r="L18" s="165">
        <f t="shared" si="6"/>
        <v>0.39519343921071892</v>
      </c>
      <c r="M18" s="162"/>
    </row>
    <row r="19" spans="1:13" customFormat="1">
      <c r="A19" s="27" t="s">
        <v>27</v>
      </c>
      <c r="B19" s="28" t="s">
        <v>28</v>
      </c>
      <c r="C19" s="29">
        <f>+C20</f>
        <v>73831801000</v>
      </c>
      <c r="D19" s="29">
        <f t="shared" ref="D19:K19" si="33">+D20</f>
        <v>0</v>
      </c>
      <c r="E19" s="29">
        <f t="shared" si="33"/>
        <v>0</v>
      </c>
      <c r="F19" s="29">
        <f t="shared" si="33"/>
        <v>73831801000</v>
      </c>
      <c r="G19" s="29">
        <f t="shared" si="33"/>
        <v>33680059830</v>
      </c>
      <c r="H19" s="29">
        <f t="shared" si="33"/>
        <v>5802306999</v>
      </c>
      <c r="I19" s="29">
        <f t="shared" si="33"/>
        <v>33606308237</v>
      </c>
      <c r="J19" s="29">
        <f t="shared" si="33"/>
        <v>5801547837</v>
      </c>
      <c r="K19" s="29">
        <f t="shared" si="33"/>
        <v>33605549075</v>
      </c>
      <c r="L19" s="165">
        <f t="shared" si="6"/>
        <v>0.45517389230421185</v>
      </c>
      <c r="M19" s="162"/>
    </row>
    <row r="20" spans="1:13" s="3" customFormat="1">
      <c r="A20" s="30" t="s">
        <v>29</v>
      </c>
      <c r="B20" s="31" t="s">
        <v>28</v>
      </c>
      <c r="C20" s="32">
        <v>73831801000</v>
      </c>
      <c r="D20" s="32">
        <v>0</v>
      </c>
      <c r="E20" s="32">
        <v>0</v>
      </c>
      <c r="F20" s="32">
        <v>73831801000</v>
      </c>
      <c r="G20" s="32">
        <v>33680059830</v>
      </c>
      <c r="H20" s="32">
        <v>5802306999</v>
      </c>
      <c r="I20" s="32">
        <v>33606308237</v>
      </c>
      <c r="J20" s="32">
        <v>5801547837</v>
      </c>
      <c r="K20" s="32">
        <v>33605549075</v>
      </c>
      <c r="L20" s="165">
        <f t="shared" si="6"/>
        <v>0.45517389230421185</v>
      </c>
      <c r="M20" s="162"/>
    </row>
    <row r="21" spans="1:13" customFormat="1">
      <c r="A21" s="27" t="s">
        <v>30</v>
      </c>
      <c r="B21" s="28" t="s">
        <v>31</v>
      </c>
      <c r="C21" s="29">
        <f>+C22</f>
        <v>1457288000</v>
      </c>
      <c r="D21" s="29">
        <f t="shared" ref="D21:K21" si="34">+D22</f>
        <v>0</v>
      </c>
      <c r="E21" s="29">
        <f t="shared" si="34"/>
        <v>0</v>
      </c>
      <c r="F21" s="29">
        <f t="shared" si="34"/>
        <v>1457288000</v>
      </c>
      <c r="G21" s="29">
        <f t="shared" si="34"/>
        <v>643385371</v>
      </c>
      <c r="H21" s="29">
        <f t="shared" si="34"/>
        <v>120487131</v>
      </c>
      <c r="I21" s="29">
        <f t="shared" si="34"/>
        <v>643385371</v>
      </c>
      <c r="J21" s="29">
        <f t="shared" si="34"/>
        <v>120487131</v>
      </c>
      <c r="K21" s="29">
        <f t="shared" si="34"/>
        <v>643385371</v>
      </c>
      <c r="L21" s="165">
        <f t="shared" si="6"/>
        <v>0.44149500373296152</v>
      </c>
      <c r="M21" s="162"/>
    </row>
    <row r="22" spans="1:13" s="3" customFormat="1">
      <c r="A22" s="30" t="s">
        <v>32</v>
      </c>
      <c r="B22" s="31" t="s">
        <v>31</v>
      </c>
      <c r="C22" s="32">
        <v>1457288000</v>
      </c>
      <c r="D22" s="32">
        <v>0</v>
      </c>
      <c r="E22" s="32">
        <v>0</v>
      </c>
      <c r="F22" s="32">
        <v>1457288000</v>
      </c>
      <c r="G22" s="32">
        <v>643385371</v>
      </c>
      <c r="H22" s="32">
        <v>120487131</v>
      </c>
      <c r="I22" s="32">
        <v>643385371</v>
      </c>
      <c r="J22" s="32">
        <v>120487131</v>
      </c>
      <c r="K22" s="32">
        <v>643385371</v>
      </c>
      <c r="L22" s="165">
        <f t="shared" si="6"/>
        <v>0.44149500373296152</v>
      </c>
      <c r="M22" s="162"/>
    </row>
    <row r="23" spans="1:13" s="4" customFormat="1" ht="12">
      <c r="A23" s="14" t="s">
        <v>33</v>
      </c>
      <c r="B23" s="15" t="s">
        <v>847</v>
      </c>
      <c r="C23" s="16">
        <f>+C24</f>
        <v>215041000</v>
      </c>
      <c r="D23" s="16">
        <f t="shared" ref="D23:K24" si="35">+D24</f>
        <v>0</v>
      </c>
      <c r="E23" s="16">
        <f t="shared" si="35"/>
        <v>0</v>
      </c>
      <c r="F23" s="16">
        <f t="shared" si="35"/>
        <v>215041000</v>
      </c>
      <c r="G23" s="16">
        <f>+G24</f>
        <v>78126032</v>
      </c>
      <c r="H23" s="16">
        <f t="shared" si="35"/>
        <v>14039385</v>
      </c>
      <c r="I23" s="16">
        <f t="shared" si="35"/>
        <v>78126032</v>
      </c>
      <c r="J23" s="16">
        <f t="shared" si="35"/>
        <v>14039385</v>
      </c>
      <c r="K23" s="16">
        <f t="shared" si="35"/>
        <v>78126032</v>
      </c>
      <c r="L23" s="165">
        <f t="shared" si="6"/>
        <v>0.36330761110671916</v>
      </c>
      <c r="M23" s="162"/>
    </row>
    <row r="24" spans="1:13" customFormat="1">
      <c r="A24" s="27" t="s">
        <v>34</v>
      </c>
      <c r="B24" s="28" t="s">
        <v>848</v>
      </c>
      <c r="C24" s="29">
        <f>+C25</f>
        <v>215041000</v>
      </c>
      <c r="D24" s="29">
        <f t="shared" si="35"/>
        <v>0</v>
      </c>
      <c r="E24" s="29">
        <f t="shared" si="35"/>
        <v>0</v>
      </c>
      <c r="F24" s="29">
        <f t="shared" si="35"/>
        <v>215041000</v>
      </c>
      <c r="G24" s="29">
        <f t="shared" si="35"/>
        <v>78126032</v>
      </c>
      <c r="H24" s="29">
        <f t="shared" si="35"/>
        <v>14039385</v>
      </c>
      <c r="I24" s="29">
        <f t="shared" si="35"/>
        <v>78126032</v>
      </c>
      <c r="J24" s="29">
        <f t="shared" si="35"/>
        <v>14039385</v>
      </c>
      <c r="K24" s="29">
        <f t="shared" si="35"/>
        <v>78126032</v>
      </c>
      <c r="L24" s="165">
        <f t="shared" si="6"/>
        <v>0.36330761110671916</v>
      </c>
      <c r="M24" s="162"/>
    </row>
    <row r="25" spans="1:13" s="3" customFormat="1">
      <c r="A25" s="30" t="s">
        <v>35</v>
      </c>
      <c r="B25" s="31" t="s">
        <v>848</v>
      </c>
      <c r="C25" s="32">
        <v>215041000</v>
      </c>
      <c r="D25" s="32">
        <v>0</v>
      </c>
      <c r="E25" s="32">
        <v>0</v>
      </c>
      <c r="F25" s="32">
        <v>215041000</v>
      </c>
      <c r="G25" s="32">
        <v>78126032</v>
      </c>
      <c r="H25" s="32">
        <v>14039385</v>
      </c>
      <c r="I25" s="32">
        <v>78126032</v>
      </c>
      <c r="J25" s="32">
        <v>14039385</v>
      </c>
      <c r="K25" s="32">
        <v>78126032</v>
      </c>
      <c r="L25" s="165">
        <f t="shared" si="6"/>
        <v>0.36330761110671916</v>
      </c>
      <c r="M25" s="162"/>
    </row>
    <row r="26" spans="1:13" s="4" customFormat="1" ht="12">
      <c r="A26" s="14" t="s">
        <v>36</v>
      </c>
      <c r="B26" s="15" t="s">
        <v>37</v>
      </c>
      <c r="C26" s="16">
        <f>+C27</f>
        <v>558266000</v>
      </c>
      <c r="D26" s="16">
        <f t="shared" ref="D26:K27" si="36">+D27</f>
        <v>0</v>
      </c>
      <c r="E26" s="16">
        <f t="shared" si="36"/>
        <v>0</v>
      </c>
      <c r="F26" s="16">
        <f t="shared" si="36"/>
        <v>558266000</v>
      </c>
      <c r="G26" s="16">
        <f>+G27</f>
        <v>175150016</v>
      </c>
      <c r="H26" s="16">
        <f t="shared" si="36"/>
        <v>31145672</v>
      </c>
      <c r="I26" s="16">
        <f t="shared" si="36"/>
        <v>175150016</v>
      </c>
      <c r="J26" s="16">
        <f t="shared" si="36"/>
        <v>31145672</v>
      </c>
      <c r="K26" s="16">
        <f t="shared" si="36"/>
        <v>175150016</v>
      </c>
      <c r="L26" s="165">
        <f t="shared" si="6"/>
        <v>0.31373935722397567</v>
      </c>
      <c r="M26" s="162"/>
    </row>
    <row r="27" spans="1:13" customFormat="1">
      <c r="A27" s="27" t="s">
        <v>38</v>
      </c>
      <c r="B27" s="28" t="s">
        <v>39</v>
      </c>
      <c r="C27" s="29">
        <f>+C28</f>
        <v>558266000</v>
      </c>
      <c r="D27" s="29">
        <f t="shared" si="36"/>
        <v>0</v>
      </c>
      <c r="E27" s="29">
        <f t="shared" si="36"/>
        <v>0</v>
      </c>
      <c r="F27" s="29">
        <f t="shared" si="36"/>
        <v>558266000</v>
      </c>
      <c r="G27" s="29">
        <f t="shared" si="36"/>
        <v>175150016</v>
      </c>
      <c r="H27" s="29">
        <f t="shared" si="36"/>
        <v>31145672</v>
      </c>
      <c r="I27" s="29">
        <f t="shared" si="36"/>
        <v>175150016</v>
      </c>
      <c r="J27" s="29">
        <f t="shared" si="36"/>
        <v>31145672</v>
      </c>
      <c r="K27" s="29">
        <f t="shared" si="36"/>
        <v>175150016</v>
      </c>
      <c r="L27" s="165">
        <f t="shared" si="6"/>
        <v>0.31373935722397567</v>
      </c>
      <c r="M27" s="162"/>
    </row>
    <row r="28" spans="1:13" s="3" customFormat="1">
      <c r="A28" s="30" t="s">
        <v>40</v>
      </c>
      <c r="B28" s="31" t="s">
        <v>39</v>
      </c>
      <c r="C28" s="33">
        <v>558266000</v>
      </c>
      <c r="D28" s="33">
        <v>0</v>
      </c>
      <c r="E28" s="33">
        <v>0</v>
      </c>
      <c r="F28" s="33">
        <v>558266000</v>
      </c>
      <c r="G28" s="33">
        <v>175150016</v>
      </c>
      <c r="H28" s="33">
        <v>31145672</v>
      </c>
      <c r="I28" s="33">
        <v>175150016</v>
      </c>
      <c r="J28" s="33">
        <v>31145672</v>
      </c>
      <c r="K28" s="33">
        <v>175150016</v>
      </c>
      <c r="L28" s="165">
        <f t="shared" si="6"/>
        <v>0.31373935722397567</v>
      </c>
      <c r="M28" s="162"/>
    </row>
    <row r="29" spans="1:13" s="4" customFormat="1" ht="12">
      <c r="A29" s="14" t="s">
        <v>41</v>
      </c>
      <c r="B29" s="15" t="s">
        <v>42</v>
      </c>
      <c r="C29" s="16">
        <f>+C30</f>
        <v>89859000</v>
      </c>
      <c r="D29" s="16">
        <f t="shared" ref="D29:K30" si="37">+D30</f>
        <v>0</v>
      </c>
      <c r="E29" s="16">
        <f t="shared" si="37"/>
        <v>0</v>
      </c>
      <c r="F29" s="16">
        <f t="shared" si="37"/>
        <v>89859000</v>
      </c>
      <c r="G29" s="16">
        <f>+G30</f>
        <v>36338709</v>
      </c>
      <c r="H29" s="16">
        <f t="shared" si="37"/>
        <v>6165983</v>
      </c>
      <c r="I29" s="16">
        <f t="shared" si="37"/>
        <v>36338709</v>
      </c>
      <c r="J29" s="16">
        <f t="shared" si="37"/>
        <v>6165983</v>
      </c>
      <c r="K29" s="16">
        <f t="shared" si="37"/>
        <v>36338709</v>
      </c>
      <c r="L29" s="165">
        <f t="shared" si="6"/>
        <v>0.40439698861549761</v>
      </c>
      <c r="M29" s="162"/>
    </row>
    <row r="30" spans="1:13" customFormat="1">
      <c r="A30" s="27" t="s">
        <v>43</v>
      </c>
      <c r="B30" s="28" t="s">
        <v>42</v>
      </c>
      <c r="C30" s="29">
        <f>+C31</f>
        <v>89859000</v>
      </c>
      <c r="D30" s="29">
        <f t="shared" si="37"/>
        <v>0</v>
      </c>
      <c r="E30" s="29">
        <f t="shared" si="37"/>
        <v>0</v>
      </c>
      <c r="F30" s="29">
        <f t="shared" si="37"/>
        <v>89859000</v>
      </c>
      <c r="G30" s="29">
        <f t="shared" si="37"/>
        <v>36338709</v>
      </c>
      <c r="H30" s="29">
        <f t="shared" si="37"/>
        <v>6165983</v>
      </c>
      <c r="I30" s="29">
        <f t="shared" si="37"/>
        <v>36338709</v>
      </c>
      <c r="J30" s="29">
        <f t="shared" si="37"/>
        <v>6165983</v>
      </c>
      <c r="K30" s="29">
        <f t="shared" si="37"/>
        <v>36338709</v>
      </c>
      <c r="L30" s="165">
        <f t="shared" si="6"/>
        <v>0.40439698861549761</v>
      </c>
      <c r="M30" s="162"/>
    </row>
    <row r="31" spans="1:13" s="3" customFormat="1">
      <c r="A31" s="30" t="s">
        <v>44</v>
      </c>
      <c r="B31" s="31" t="s">
        <v>42</v>
      </c>
      <c r="C31" s="33">
        <v>89859000</v>
      </c>
      <c r="D31" s="33">
        <v>0</v>
      </c>
      <c r="E31" s="33">
        <v>0</v>
      </c>
      <c r="F31" s="33">
        <v>89859000</v>
      </c>
      <c r="G31" s="33">
        <v>36338709</v>
      </c>
      <c r="H31" s="33">
        <v>6165983</v>
      </c>
      <c r="I31" s="33">
        <v>36338709</v>
      </c>
      <c r="J31" s="33">
        <v>6165983</v>
      </c>
      <c r="K31" s="33">
        <v>36338709</v>
      </c>
      <c r="L31" s="165">
        <f t="shared" si="6"/>
        <v>0.40439698861549761</v>
      </c>
      <c r="M31" s="162"/>
    </row>
    <row r="32" spans="1:13" s="4" customFormat="1" ht="12">
      <c r="A32" s="14" t="s">
        <v>45</v>
      </c>
      <c r="B32" s="15" t="s">
        <v>46</v>
      </c>
      <c r="C32" s="16">
        <f>+C33</f>
        <v>96323000</v>
      </c>
      <c r="D32" s="16">
        <f t="shared" ref="D32:K33" si="38">+D33</f>
        <v>0</v>
      </c>
      <c r="E32" s="16">
        <f t="shared" si="38"/>
        <v>0</v>
      </c>
      <c r="F32" s="16">
        <f t="shared" si="38"/>
        <v>96323000</v>
      </c>
      <c r="G32" s="16">
        <f>+G33</f>
        <v>37378348</v>
      </c>
      <c r="H32" s="16">
        <f t="shared" si="38"/>
        <v>6342390</v>
      </c>
      <c r="I32" s="16">
        <f t="shared" si="38"/>
        <v>37378348</v>
      </c>
      <c r="J32" s="16">
        <f t="shared" si="38"/>
        <v>6342390</v>
      </c>
      <c r="K32" s="16">
        <f t="shared" si="38"/>
        <v>37378348</v>
      </c>
      <c r="L32" s="165">
        <f t="shared" si="6"/>
        <v>0.388052157843921</v>
      </c>
      <c r="M32" s="162"/>
    </row>
    <row r="33" spans="1:13" customFormat="1">
      <c r="A33" s="27" t="s">
        <v>47</v>
      </c>
      <c r="B33" s="28" t="s">
        <v>46</v>
      </c>
      <c r="C33" s="29">
        <f>+C34</f>
        <v>96323000</v>
      </c>
      <c r="D33" s="29">
        <f t="shared" si="38"/>
        <v>0</v>
      </c>
      <c r="E33" s="29">
        <f t="shared" si="38"/>
        <v>0</v>
      </c>
      <c r="F33" s="29">
        <f t="shared" si="38"/>
        <v>96323000</v>
      </c>
      <c r="G33" s="29">
        <f t="shared" si="38"/>
        <v>37378348</v>
      </c>
      <c r="H33" s="29">
        <f t="shared" si="38"/>
        <v>6342390</v>
      </c>
      <c r="I33" s="29">
        <f t="shared" si="38"/>
        <v>37378348</v>
      </c>
      <c r="J33" s="29">
        <f t="shared" si="38"/>
        <v>6342390</v>
      </c>
      <c r="K33" s="29">
        <f t="shared" si="38"/>
        <v>37378348</v>
      </c>
      <c r="L33" s="165">
        <f t="shared" si="6"/>
        <v>0.388052157843921</v>
      </c>
      <c r="M33" s="162"/>
    </row>
    <row r="34" spans="1:13" s="3" customFormat="1">
      <c r="A34" s="30" t="s">
        <v>48</v>
      </c>
      <c r="B34" s="31" t="s">
        <v>46</v>
      </c>
      <c r="C34" s="33">
        <v>96323000</v>
      </c>
      <c r="D34" s="33">
        <v>0</v>
      </c>
      <c r="E34" s="33">
        <v>0</v>
      </c>
      <c r="F34" s="33">
        <v>96323000</v>
      </c>
      <c r="G34" s="33">
        <v>37378348</v>
      </c>
      <c r="H34" s="33">
        <v>6342390</v>
      </c>
      <c r="I34" s="33">
        <v>37378348</v>
      </c>
      <c r="J34" s="33">
        <v>6342390</v>
      </c>
      <c r="K34" s="33">
        <v>37378348</v>
      </c>
      <c r="L34" s="165">
        <f t="shared" si="6"/>
        <v>0.388052157843921</v>
      </c>
      <c r="M34" s="162"/>
    </row>
    <row r="35" spans="1:13" s="4" customFormat="1" ht="12">
      <c r="A35" s="14" t="s">
        <v>49</v>
      </c>
      <c r="B35" s="15" t="s">
        <v>50</v>
      </c>
      <c r="C35" s="16">
        <f>+C36+C38</f>
        <v>2514668000</v>
      </c>
      <c r="D35" s="16">
        <f t="shared" ref="D35:K35" si="39">+D36+D38</f>
        <v>0</v>
      </c>
      <c r="E35" s="16">
        <f t="shared" si="39"/>
        <v>0</v>
      </c>
      <c r="F35" s="16">
        <f t="shared" si="39"/>
        <v>2514668000</v>
      </c>
      <c r="G35" s="16">
        <f>+G36+G38</f>
        <v>1037038573</v>
      </c>
      <c r="H35" s="16">
        <f t="shared" si="39"/>
        <v>98991569</v>
      </c>
      <c r="I35" s="16">
        <f t="shared" si="39"/>
        <v>1013585129</v>
      </c>
      <c r="J35" s="16">
        <f t="shared" si="39"/>
        <v>97739950</v>
      </c>
      <c r="K35" s="16">
        <f t="shared" si="39"/>
        <v>1012333510</v>
      </c>
      <c r="L35" s="165">
        <f t="shared" si="6"/>
        <v>0.40306916419980687</v>
      </c>
      <c r="M35" s="162"/>
    </row>
    <row r="36" spans="1:13" customFormat="1">
      <c r="A36" s="27" t="s">
        <v>51</v>
      </c>
      <c r="B36" s="28" t="s">
        <v>52</v>
      </c>
      <c r="C36" s="29">
        <f>+C37</f>
        <v>371465000</v>
      </c>
      <c r="D36" s="29">
        <f t="shared" ref="D36:K36" si="40">+D37</f>
        <v>0</v>
      </c>
      <c r="E36" s="29">
        <f t="shared" si="40"/>
        <v>0</v>
      </c>
      <c r="F36" s="29">
        <f t="shared" si="40"/>
        <v>371465000</v>
      </c>
      <c r="G36" s="29">
        <f t="shared" si="40"/>
        <v>153125483</v>
      </c>
      <c r="H36" s="29">
        <f t="shared" si="40"/>
        <v>23536720</v>
      </c>
      <c r="I36" s="29">
        <f t="shared" si="40"/>
        <v>147790297</v>
      </c>
      <c r="J36" s="29">
        <f t="shared" si="40"/>
        <v>22434059</v>
      </c>
      <c r="K36" s="29">
        <f t="shared" si="40"/>
        <v>146687636</v>
      </c>
      <c r="L36" s="165">
        <f t="shared" si="6"/>
        <v>0.39785793277966969</v>
      </c>
      <c r="M36" s="162"/>
    </row>
    <row r="37" spans="1:13" s="3" customFormat="1">
      <c r="A37" s="30" t="s">
        <v>53</v>
      </c>
      <c r="B37" s="31" t="s">
        <v>52</v>
      </c>
      <c r="C37" s="33">
        <v>371465000</v>
      </c>
      <c r="D37" s="33">
        <v>0</v>
      </c>
      <c r="E37" s="33">
        <v>0</v>
      </c>
      <c r="F37" s="33">
        <v>371465000</v>
      </c>
      <c r="G37" s="33">
        <v>153125483</v>
      </c>
      <c r="H37" s="33">
        <v>23536720</v>
      </c>
      <c r="I37" s="33">
        <v>147790297</v>
      </c>
      <c r="J37" s="33">
        <v>22434059</v>
      </c>
      <c r="K37" s="33">
        <v>146687636</v>
      </c>
      <c r="L37" s="165">
        <f t="shared" si="6"/>
        <v>0.39785793277966969</v>
      </c>
      <c r="M37" s="162"/>
    </row>
    <row r="38" spans="1:13" customFormat="1">
      <c r="A38" s="27" t="s">
        <v>54</v>
      </c>
      <c r="B38" s="28" t="s">
        <v>55</v>
      </c>
      <c r="C38" s="29">
        <f>+C39</f>
        <v>2143203000</v>
      </c>
      <c r="D38" s="29">
        <f t="shared" ref="D38:K38" si="41">+D39</f>
        <v>0</v>
      </c>
      <c r="E38" s="29">
        <f t="shared" si="41"/>
        <v>0</v>
      </c>
      <c r="F38" s="29">
        <f t="shared" si="41"/>
        <v>2143203000</v>
      </c>
      <c r="G38" s="29">
        <f t="shared" si="41"/>
        <v>883913090</v>
      </c>
      <c r="H38" s="29">
        <f t="shared" si="41"/>
        <v>75454849</v>
      </c>
      <c r="I38" s="29">
        <f t="shared" si="41"/>
        <v>865794832</v>
      </c>
      <c r="J38" s="29">
        <f t="shared" si="41"/>
        <v>75305891</v>
      </c>
      <c r="K38" s="29">
        <f t="shared" si="41"/>
        <v>865645874</v>
      </c>
      <c r="L38" s="165">
        <f t="shared" si="6"/>
        <v>0.40397238712338496</v>
      </c>
      <c r="M38" s="162"/>
    </row>
    <row r="39" spans="1:13" s="3" customFormat="1">
      <c r="A39" s="30" t="s">
        <v>56</v>
      </c>
      <c r="B39" s="31" t="s">
        <v>55</v>
      </c>
      <c r="C39" s="33">
        <v>2143203000</v>
      </c>
      <c r="D39" s="33">
        <v>0</v>
      </c>
      <c r="E39" s="33">
        <v>0</v>
      </c>
      <c r="F39" s="33">
        <v>2143203000</v>
      </c>
      <c r="G39" s="33">
        <v>883913090</v>
      </c>
      <c r="H39" s="33">
        <v>75454849</v>
      </c>
      <c r="I39" s="33">
        <v>865794832</v>
      </c>
      <c r="J39" s="33">
        <v>75305891</v>
      </c>
      <c r="K39" s="33">
        <v>865645874</v>
      </c>
      <c r="L39" s="165">
        <f t="shared" si="6"/>
        <v>0.40397238712338496</v>
      </c>
      <c r="M39" s="162"/>
    </row>
    <row r="40" spans="1:13" s="4" customFormat="1" ht="12">
      <c r="A40" s="14" t="s">
        <v>57</v>
      </c>
      <c r="B40" s="15" t="s">
        <v>58</v>
      </c>
      <c r="C40" s="16">
        <f>+C41+C45</f>
        <v>14838542000</v>
      </c>
      <c r="D40" s="16">
        <f t="shared" ref="D40:K40" si="42">+D41+D45</f>
        <v>0</v>
      </c>
      <c r="E40" s="16">
        <f t="shared" si="42"/>
        <v>0</v>
      </c>
      <c r="F40" s="16">
        <f t="shared" si="42"/>
        <v>14838542000</v>
      </c>
      <c r="G40" s="16">
        <f t="shared" si="42"/>
        <v>214143360</v>
      </c>
      <c r="H40" s="16">
        <f t="shared" si="42"/>
        <v>75640961</v>
      </c>
      <c r="I40" s="16">
        <f t="shared" si="42"/>
        <v>113520534</v>
      </c>
      <c r="J40" s="16">
        <f t="shared" si="42"/>
        <v>54820704</v>
      </c>
      <c r="K40" s="16">
        <f t="shared" si="42"/>
        <v>92700277</v>
      </c>
      <c r="L40" s="165">
        <f t="shared" si="6"/>
        <v>7.6503833058530956E-3</v>
      </c>
      <c r="M40" s="162"/>
    </row>
    <row r="41" spans="1:13" customFormat="1">
      <c r="A41" s="27" t="s">
        <v>59</v>
      </c>
      <c r="B41" s="28" t="s">
        <v>60</v>
      </c>
      <c r="C41" s="29">
        <f>+C42+C43+C44</f>
        <v>9117800000</v>
      </c>
      <c r="D41" s="29">
        <f t="shared" ref="D41:K41" si="43">+D42+D43+D44</f>
        <v>0</v>
      </c>
      <c r="E41" s="29">
        <f t="shared" si="43"/>
        <v>0</v>
      </c>
      <c r="F41" s="29">
        <f t="shared" si="43"/>
        <v>9117800000</v>
      </c>
      <c r="G41" s="29">
        <f t="shared" si="43"/>
        <v>96745773</v>
      </c>
      <c r="H41" s="29">
        <f t="shared" si="43"/>
        <v>44794811</v>
      </c>
      <c r="I41" s="29">
        <f t="shared" si="43"/>
        <v>48861092</v>
      </c>
      <c r="J41" s="29">
        <f t="shared" si="43"/>
        <v>33370002</v>
      </c>
      <c r="K41" s="29">
        <f t="shared" si="43"/>
        <v>37436283</v>
      </c>
      <c r="L41" s="165">
        <f t="shared" si="6"/>
        <v>5.3588685867204805E-3</v>
      </c>
      <c r="M41" s="162"/>
    </row>
    <row r="42" spans="1:13" s="3" customFormat="1">
      <c r="A42" s="30" t="s">
        <v>61</v>
      </c>
      <c r="B42" s="31" t="s">
        <v>62</v>
      </c>
      <c r="C42" s="33">
        <v>1499473000</v>
      </c>
      <c r="D42" s="33">
        <v>0</v>
      </c>
      <c r="E42" s="33">
        <v>0</v>
      </c>
      <c r="F42" s="33">
        <v>1499473000</v>
      </c>
      <c r="G42" s="33">
        <v>46829854</v>
      </c>
      <c r="H42" s="33">
        <v>9699398</v>
      </c>
      <c r="I42" s="33">
        <v>13765679</v>
      </c>
      <c r="J42" s="33">
        <v>3377921</v>
      </c>
      <c r="K42" s="33">
        <v>7444202</v>
      </c>
      <c r="L42" s="165">
        <f t="shared" si="6"/>
        <v>9.1803446944359792E-3</v>
      </c>
      <c r="M42" s="162"/>
    </row>
    <row r="43" spans="1:13" s="3" customFormat="1">
      <c r="A43" s="30" t="s">
        <v>63</v>
      </c>
      <c r="B43" s="31" t="s">
        <v>64</v>
      </c>
      <c r="C43" s="33">
        <v>7310832000</v>
      </c>
      <c r="D43" s="33">
        <v>0</v>
      </c>
      <c r="E43" s="33">
        <v>0</v>
      </c>
      <c r="F43" s="33">
        <v>7310832000</v>
      </c>
      <c r="G43" s="33">
        <v>32009517</v>
      </c>
      <c r="H43" s="33">
        <v>17189011</v>
      </c>
      <c r="I43" s="33">
        <v>17189011</v>
      </c>
      <c r="J43" s="33">
        <v>12085679</v>
      </c>
      <c r="K43" s="33">
        <v>12085679</v>
      </c>
      <c r="L43" s="165">
        <f t="shared" si="6"/>
        <v>2.3511702908779741E-3</v>
      </c>
      <c r="M43" s="162"/>
    </row>
    <row r="44" spans="1:13" s="3" customFormat="1">
      <c r="A44" s="30" t="s">
        <v>65</v>
      </c>
      <c r="B44" s="31" t="s">
        <v>812</v>
      </c>
      <c r="C44" s="33">
        <v>307495000</v>
      </c>
      <c r="D44" s="33">
        <v>0</v>
      </c>
      <c r="E44" s="33">
        <v>0</v>
      </c>
      <c r="F44" s="33">
        <v>307495000</v>
      </c>
      <c r="G44" s="33">
        <v>17906402</v>
      </c>
      <c r="H44" s="33">
        <v>17906402</v>
      </c>
      <c r="I44" s="33">
        <v>17906402</v>
      </c>
      <c r="J44" s="33">
        <v>17906402</v>
      </c>
      <c r="K44" s="33">
        <v>17906402</v>
      </c>
      <c r="L44" s="165">
        <f t="shared" si="6"/>
        <v>5.823314850647978E-2</v>
      </c>
      <c r="M44" s="162"/>
    </row>
    <row r="45" spans="1:13" customFormat="1">
      <c r="A45" s="27" t="s">
        <v>66</v>
      </c>
      <c r="B45" s="28" t="s">
        <v>67</v>
      </c>
      <c r="C45" s="29">
        <f>+C46+C47+C48</f>
        <v>5720742000</v>
      </c>
      <c r="D45" s="29">
        <f t="shared" ref="D45:K45" si="44">+D46+D47+D48</f>
        <v>0</v>
      </c>
      <c r="E45" s="29">
        <f t="shared" si="44"/>
        <v>0</v>
      </c>
      <c r="F45" s="29">
        <f t="shared" si="44"/>
        <v>5720742000</v>
      </c>
      <c r="G45" s="29">
        <f t="shared" si="44"/>
        <v>117397587</v>
      </c>
      <c r="H45" s="29">
        <f t="shared" si="44"/>
        <v>30846150</v>
      </c>
      <c r="I45" s="29">
        <f t="shared" si="44"/>
        <v>64659442</v>
      </c>
      <c r="J45" s="29">
        <f t="shared" si="44"/>
        <v>21450702</v>
      </c>
      <c r="K45" s="29">
        <f t="shared" si="44"/>
        <v>55263994</v>
      </c>
      <c r="L45" s="165">
        <f t="shared" si="6"/>
        <v>1.1302632071154407E-2</v>
      </c>
      <c r="M45" s="162"/>
    </row>
    <row r="46" spans="1:13" s="3" customFormat="1">
      <c r="A46" s="30" t="s">
        <v>68</v>
      </c>
      <c r="B46" s="31" t="s">
        <v>69</v>
      </c>
      <c r="C46" s="33">
        <v>719747000</v>
      </c>
      <c r="D46" s="33">
        <v>0</v>
      </c>
      <c r="E46" s="33">
        <v>0</v>
      </c>
      <c r="F46" s="33">
        <v>719747000</v>
      </c>
      <c r="G46" s="33">
        <v>67126087</v>
      </c>
      <c r="H46" s="33">
        <v>28855203</v>
      </c>
      <c r="I46" s="33">
        <v>41956175</v>
      </c>
      <c r="J46" s="33">
        <v>20058455</v>
      </c>
      <c r="K46" s="33">
        <v>33159427</v>
      </c>
      <c r="L46" s="165">
        <f t="shared" si="6"/>
        <v>5.8292948772276927E-2</v>
      </c>
      <c r="M46" s="162"/>
    </row>
    <row r="47" spans="1:13" s="3" customFormat="1">
      <c r="A47" s="30" t="s">
        <v>70</v>
      </c>
      <c r="B47" s="31" t="s">
        <v>71</v>
      </c>
      <c r="C47" s="33">
        <v>4755016000</v>
      </c>
      <c r="D47" s="33">
        <v>0</v>
      </c>
      <c r="E47" s="33">
        <v>0</v>
      </c>
      <c r="F47" s="33">
        <v>4755016000</v>
      </c>
      <c r="G47" s="33">
        <v>29559180</v>
      </c>
      <c r="H47" s="33">
        <v>1990947</v>
      </c>
      <c r="I47" s="33">
        <v>1990947</v>
      </c>
      <c r="J47" s="33">
        <v>1392247</v>
      </c>
      <c r="K47" s="33">
        <v>1392247</v>
      </c>
      <c r="L47" s="165">
        <f t="shared" si="6"/>
        <v>4.187045848005559E-4</v>
      </c>
      <c r="M47" s="162"/>
    </row>
    <row r="48" spans="1:13" s="3" customFormat="1">
      <c r="A48" s="30" t="s">
        <v>72</v>
      </c>
      <c r="B48" s="31" t="s">
        <v>811</v>
      </c>
      <c r="C48" s="33">
        <v>245979000</v>
      </c>
      <c r="D48" s="33">
        <v>0</v>
      </c>
      <c r="E48" s="33">
        <v>0</v>
      </c>
      <c r="F48" s="33">
        <v>245979000</v>
      </c>
      <c r="G48" s="33">
        <v>20712320</v>
      </c>
      <c r="H48" s="33">
        <v>0</v>
      </c>
      <c r="I48" s="33">
        <v>20712320</v>
      </c>
      <c r="J48" s="33">
        <v>0</v>
      </c>
      <c r="K48" s="33">
        <v>20712320</v>
      </c>
      <c r="L48" s="165">
        <f t="shared" si="6"/>
        <v>8.4203610877351315E-2</v>
      </c>
      <c r="M48" s="162"/>
    </row>
    <row r="49" spans="1:13" s="4" customFormat="1" ht="12">
      <c r="A49" s="14" t="s">
        <v>73</v>
      </c>
      <c r="B49" s="15" t="s">
        <v>74</v>
      </c>
      <c r="C49" s="16">
        <f>+C50</f>
        <v>2341585000</v>
      </c>
      <c r="D49" s="16">
        <f t="shared" ref="D49:K49" si="45">+D50</f>
        <v>0</v>
      </c>
      <c r="E49" s="16">
        <f t="shared" si="45"/>
        <v>0</v>
      </c>
      <c r="F49" s="16">
        <f t="shared" si="45"/>
        <v>2341585000</v>
      </c>
      <c r="G49" s="16">
        <f t="shared" si="45"/>
        <v>958394472</v>
      </c>
      <c r="H49" s="16">
        <f t="shared" si="45"/>
        <v>169184655</v>
      </c>
      <c r="I49" s="16">
        <f t="shared" si="45"/>
        <v>958394472</v>
      </c>
      <c r="J49" s="16">
        <f t="shared" si="45"/>
        <v>169184655</v>
      </c>
      <c r="K49" s="16">
        <f t="shared" si="45"/>
        <v>958394472</v>
      </c>
      <c r="L49" s="165">
        <f t="shared" si="6"/>
        <v>0.40929305235556257</v>
      </c>
      <c r="M49" s="162"/>
    </row>
    <row r="50" spans="1:13" customFormat="1">
      <c r="A50" s="34" t="s">
        <v>75</v>
      </c>
      <c r="B50" s="35" t="s">
        <v>76</v>
      </c>
      <c r="C50" s="36">
        <f>+C51</f>
        <v>2341585000</v>
      </c>
      <c r="D50" s="36">
        <f t="shared" ref="D50:K50" si="46">+D51</f>
        <v>0</v>
      </c>
      <c r="E50" s="36">
        <f t="shared" si="46"/>
        <v>0</v>
      </c>
      <c r="F50" s="36">
        <f t="shared" si="46"/>
        <v>2341585000</v>
      </c>
      <c r="G50" s="36">
        <f t="shared" si="46"/>
        <v>958394472</v>
      </c>
      <c r="H50" s="36">
        <f t="shared" si="46"/>
        <v>169184655</v>
      </c>
      <c r="I50" s="36">
        <f t="shared" si="46"/>
        <v>958394472</v>
      </c>
      <c r="J50" s="36">
        <f t="shared" si="46"/>
        <v>169184655</v>
      </c>
      <c r="K50" s="36">
        <f t="shared" si="46"/>
        <v>958394472</v>
      </c>
      <c r="L50" s="165">
        <f t="shared" si="6"/>
        <v>0.40929305235556257</v>
      </c>
      <c r="M50" s="162"/>
    </row>
    <row r="51" spans="1:13" s="3" customFormat="1">
      <c r="A51" s="30" t="s">
        <v>77</v>
      </c>
      <c r="B51" s="31" t="s">
        <v>76</v>
      </c>
      <c r="C51" s="33">
        <v>2341585000</v>
      </c>
      <c r="D51" s="33">
        <v>0</v>
      </c>
      <c r="E51" s="33">
        <v>0</v>
      </c>
      <c r="F51" s="33">
        <v>2341585000</v>
      </c>
      <c r="G51" s="33">
        <v>958394472</v>
      </c>
      <c r="H51" s="33">
        <v>169184655</v>
      </c>
      <c r="I51" s="33">
        <v>958394472</v>
      </c>
      <c r="J51" s="33">
        <v>169184655</v>
      </c>
      <c r="K51" s="33">
        <v>958394472</v>
      </c>
      <c r="L51" s="165">
        <f t="shared" si="6"/>
        <v>0.40929305235556257</v>
      </c>
      <c r="M51" s="162"/>
    </row>
    <row r="52" spans="1:13" s="4" customFormat="1" ht="12">
      <c r="A52" s="14" t="s">
        <v>78</v>
      </c>
      <c r="B52" s="15" t="s">
        <v>79</v>
      </c>
      <c r="C52" s="16">
        <f>+C53</f>
        <v>726429000</v>
      </c>
      <c r="D52" s="16">
        <f t="shared" ref="D52:K52" si="47">+D53</f>
        <v>0</v>
      </c>
      <c r="E52" s="16">
        <f t="shared" si="47"/>
        <v>0</v>
      </c>
      <c r="F52" s="16">
        <f t="shared" si="47"/>
        <v>726429000</v>
      </c>
      <c r="G52" s="16">
        <f t="shared" si="47"/>
        <v>362610455</v>
      </c>
      <c r="H52" s="16">
        <f t="shared" si="47"/>
        <v>60633875</v>
      </c>
      <c r="I52" s="16">
        <f t="shared" si="47"/>
        <v>362610455</v>
      </c>
      <c r="J52" s="16">
        <f t="shared" si="47"/>
        <v>60633875</v>
      </c>
      <c r="K52" s="16">
        <f t="shared" si="47"/>
        <v>362610455</v>
      </c>
      <c r="L52" s="165">
        <f t="shared" si="6"/>
        <v>0.4991684734502615</v>
      </c>
      <c r="M52" s="162"/>
    </row>
    <row r="53" spans="1:13" customFormat="1">
      <c r="A53" s="27" t="s">
        <v>80</v>
      </c>
      <c r="B53" s="28" t="s">
        <v>81</v>
      </c>
      <c r="C53" s="29">
        <f>+C54+C55</f>
        <v>726429000</v>
      </c>
      <c r="D53" s="29">
        <f t="shared" ref="D53:K53" si="48">+D54+D55</f>
        <v>0</v>
      </c>
      <c r="E53" s="29">
        <f t="shared" si="48"/>
        <v>0</v>
      </c>
      <c r="F53" s="29">
        <f t="shared" si="48"/>
        <v>726429000</v>
      </c>
      <c r="G53" s="29">
        <f t="shared" si="48"/>
        <v>362610455</v>
      </c>
      <c r="H53" s="29">
        <f t="shared" si="48"/>
        <v>60633875</v>
      </c>
      <c r="I53" s="29">
        <f t="shared" si="48"/>
        <v>362610455</v>
      </c>
      <c r="J53" s="29">
        <f t="shared" si="48"/>
        <v>60633875</v>
      </c>
      <c r="K53" s="29">
        <f t="shared" si="48"/>
        <v>362610455</v>
      </c>
      <c r="L53" s="165">
        <f t="shared" si="6"/>
        <v>0.4991684734502615</v>
      </c>
      <c r="M53" s="162"/>
    </row>
    <row r="54" spans="1:13" s="3" customFormat="1">
      <c r="A54" s="30" t="s">
        <v>82</v>
      </c>
      <c r="B54" s="31" t="s">
        <v>83</v>
      </c>
      <c r="C54" s="33">
        <v>590611000</v>
      </c>
      <c r="D54" s="33">
        <v>0</v>
      </c>
      <c r="E54" s="33">
        <v>0</v>
      </c>
      <c r="F54" s="33">
        <v>590611000</v>
      </c>
      <c r="G54" s="33">
        <v>279490596</v>
      </c>
      <c r="H54" s="33">
        <v>46220941</v>
      </c>
      <c r="I54" s="33">
        <v>279490596</v>
      </c>
      <c r="J54" s="33">
        <v>46220941</v>
      </c>
      <c r="K54" s="33">
        <v>279490596</v>
      </c>
      <c r="L54" s="165">
        <f t="shared" si="6"/>
        <v>0.4732228082443436</v>
      </c>
      <c r="M54" s="162"/>
    </row>
    <row r="55" spans="1:13" s="3" customFormat="1">
      <c r="A55" s="30" t="s">
        <v>84</v>
      </c>
      <c r="B55" s="31" t="s">
        <v>813</v>
      </c>
      <c r="C55" s="33">
        <v>135818000</v>
      </c>
      <c r="D55" s="33">
        <v>0</v>
      </c>
      <c r="E55" s="33">
        <v>0</v>
      </c>
      <c r="F55" s="33">
        <v>135818000</v>
      </c>
      <c r="G55" s="33">
        <v>83119859</v>
      </c>
      <c r="H55" s="33">
        <v>14412934</v>
      </c>
      <c r="I55" s="33">
        <v>83119859</v>
      </c>
      <c r="J55" s="33">
        <v>14412934</v>
      </c>
      <c r="K55" s="33">
        <v>83119859</v>
      </c>
      <c r="L55" s="165">
        <f t="shared" si="6"/>
        <v>0.61199442636469392</v>
      </c>
      <c r="M55" s="162"/>
    </row>
    <row r="56" spans="1:13" s="4" customFormat="1" ht="12">
      <c r="A56" s="14" t="s">
        <v>85</v>
      </c>
      <c r="B56" s="15" t="s">
        <v>86</v>
      </c>
      <c r="C56" s="16">
        <f>+C57</f>
        <v>7425901000</v>
      </c>
      <c r="D56" s="16">
        <f t="shared" ref="D56:K56" si="49">+D57</f>
        <v>0</v>
      </c>
      <c r="E56" s="16">
        <f t="shared" si="49"/>
        <v>0</v>
      </c>
      <c r="F56" s="16">
        <f t="shared" si="49"/>
        <v>7425901000</v>
      </c>
      <c r="G56" s="16">
        <f t="shared" si="49"/>
        <v>7043868762</v>
      </c>
      <c r="H56" s="16">
        <f t="shared" si="49"/>
        <v>6991560603</v>
      </c>
      <c r="I56" s="16">
        <f t="shared" si="49"/>
        <v>6992469727</v>
      </c>
      <c r="J56" s="16">
        <f t="shared" si="49"/>
        <v>6989723063</v>
      </c>
      <c r="K56" s="16">
        <f t="shared" si="49"/>
        <v>6990632187</v>
      </c>
      <c r="L56" s="165">
        <f t="shared" si="6"/>
        <v>0.94163250048714631</v>
      </c>
      <c r="M56" s="162"/>
    </row>
    <row r="57" spans="1:13" customFormat="1">
      <c r="A57" s="27" t="s">
        <v>87</v>
      </c>
      <c r="B57" s="28" t="s">
        <v>88</v>
      </c>
      <c r="C57" s="29">
        <f>+C58+C59+C60</f>
        <v>7425901000</v>
      </c>
      <c r="D57" s="29">
        <f t="shared" ref="D57:K57" si="50">+D58+D59+D60</f>
        <v>0</v>
      </c>
      <c r="E57" s="29">
        <f t="shared" si="50"/>
        <v>0</v>
      </c>
      <c r="F57" s="29">
        <f t="shared" si="50"/>
        <v>7425901000</v>
      </c>
      <c r="G57" s="29">
        <f t="shared" si="50"/>
        <v>7043868762</v>
      </c>
      <c r="H57" s="29">
        <f t="shared" si="50"/>
        <v>6991560603</v>
      </c>
      <c r="I57" s="29">
        <f t="shared" si="50"/>
        <v>6992469727</v>
      </c>
      <c r="J57" s="29">
        <f t="shared" si="50"/>
        <v>6989723063</v>
      </c>
      <c r="K57" s="29">
        <f t="shared" si="50"/>
        <v>6990632187</v>
      </c>
      <c r="L57" s="165">
        <f t="shared" si="6"/>
        <v>0.94163250048714631</v>
      </c>
      <c r="M57" s="162"/>
    </row>
    <row r="58" spans="1:13" s="3" customFormat="1">
      <c r="A58" s="30" t="s">
        <v>89</v>
      </c>
      <c r="B58" s="31" t="s">
        <v>88</v>
      </c>
      <c r="C58" s="33">
        <v>1609913000</v>
      </c>
      <c r="D58" s="33">
        <v>0</v>
      </c>
      <c r="E58" s="33">
        <v>0</v>
      </c>
      <c r="F58" s="33">
        <v>1609913000</v>
      </c>
      <c r="G58" s="33">
        <v>1253696055</v>
      </c>
      <c r="H58" s="33">
        <v>1230531574</v>
      </c>
      <c r="I58" s="33">
        <v>1231440698</v>
      </c>
      <c r="J58" s="33">
        <v>1230446065</v>
      </c>
      <c r="K58" s="33">
        <v>1231355189</v>
      </c>
      <c r="L58" s="165">
        <f t="shared" si="6"/>
        <v>0.76491133247573007</v>
      </c>
      <c r="M58" s="162"/>
    </row>
    <row r="59" spans="1:13" s="3" customFormat="1">
      <c r="A59" s="30" t="s">
        <v>90</v>
      </c>
      <c r="B59" s="31" t="s">
        <v>91</v>
      </c>
      <c r="C59" s="33">
        <v>5593100000</v>
      </c>
      <c r="D59" s="33">
        <v>0</v>
      </c>
      <c r="E59" s="33">
        <v>0</v>
      </c>
      <c r="F59" s="33">
        <v>5593100000</v>
      </c>
      <c r="G59" s="33">
        <v>5590954573</v>
      </c>
      <c r="H59" s="33">
        <v>5561810895</v>
      </c>
      <c r="I59" s="33">
        <v>5561810895</v>
      </c>
      <c r="J59" s="33">
        <v>5560058864</v>
      </c>
      <c r="K59" s="33">
        <v>5560058864</v>
      </c>
      <c r="L59" s="165">
        <f t="shared" si="6"/>
        <v>0.99440576692710658</v>
      </c>
      <c r="M59" s="162"/>
    </row>
    <row r="60" spans="1:13" s="3" customFormat="1">
      <c r="A60" s="30" t="s">
        <v>92</v>
      </c>
      <c r="B60" s="31" t="s">
        <v>814</v>
      </c>
      <c r="C60" s="33">
        <v>222888000</v>
      </c>
      <c r="D60" s="33">
        <v>0</v>
      </c>
      <c r="E60" s="33">
        <v>0</v>
      </c>
      <c r="F60" s="33">
        <v>222888000</v>
      </c>
      <c r="G60" s="33">
        <v>199218134</v>
      </c>
      <c r="H60" s="33">
        <v>199218134</v>
      </c>
      <c r="I60" s="33">
        <v>199218134</v>
      </c>
      <c r="J60" s="33">
        <v>199218134</v>
      </c>
      <c r="K60" s="33">
        <v>199218134</v>
      </c>
      <c r="L60" s="165">
        <f t="shared" si="6"/>
        <v>0.89380376691432473</v>
      </c>
      <c r="M60" s="162"/>
    </row>
    <row r="61" spans="1:13" s="4" customFormat="1" ht="12">
      <c r="A61" s="14" t="s">
        <v>93</v>
      </c>
      <c r="B61" s="15" t="s">
        <v>94</v>
      </c>
      <c r="C61" s="16">
        <f>+C62</f>
        <v>5781517000</v>
      </c>
      <c r="D61" s="16">
        <f t="shared" ref="D61:K61" si="51">+D62</f>
        <v>0</v>
      </c>
      <c r="E61" s="16">
        <f t="shared" si="51"/>
        <v>0</v>
      </c>
      <c r="F61" s="16">
        <f t="shared" si="51"/>
        <v>5781517000</v>
      </c>
      <c r="G61" s="16">
        <f t="shared" si="51"/>
        <v>2570964861</v>
      </c>
      <c r="H61" s="16">
        <f t="shared" si="51"/>
        <v>169404323</v>
      </c>
      <c r="I61" s="16">
        <f t="shared" si="51"/>
        <v>2486532846</v>
      </c>
      <c r="J61" s="16">
        <f t="shared" si="51"/>
        <v>164861693</v>
      </c>
      <c r="K61" s="16">
        <f t="shared" si="51"/>
        <v>1000328370</v>
      </c>
      <c r="L61" s="165">
        <f t="shared" si="6"/>
        <v>0.43008311590193371</v>
      </c>
      <c r="M61" s="162"/>
    </row>
    <row r="62" spans="1:13" customFormat="1">
      <c r="A62" s="27" t="s">
        <v>95</v>
      </c>
      <c r="B62" s="28" t="s">
        <v>94</v>
      </c>
      <c r="C62" s="29">
        <f>+SUM(C63:C73)</f>
        <v>5781517000</v>
      </c>
      <c r="D62" s="29">
        <f t="shared" ref="D62:K62" si="52">+SUM(D63:D73)</f>
        <v>0</v>
      </c>
      <c r="E62" s="29">
        <f t="shared" si="52"/>
        <v>0</v>
      </c>
      <c r="F62" s="29">
        <f t="shared" si="52"/>
        <v>5781517000</v>
      </c>
      <c r="G62" s="29">
        <f t="shared" si="52"/>
        <v>2570964861</v>
      </c>
      <c r="H62" s="29">
        <f t="shared" si="52"/>
        <v>169404323</v>
      </c>
      <c r="I62" s="29">
        <f t="shared" si="52"/>
        <v>2486532846</v>
      </c>
      <c r="J62" s="29">
        <f t="shared" si="52"/>
        <v>164861693</v>
      </c>
      <c r="K62" s="29">
        <f t="shared" si="52"/>
        <v>1000328370</v>
      </c>
      <c r="L62" s="165">
        <f t="shared" si="6"/>
        <v>0.43008311590193371</v>
      </c>
      <c r="M62" s="162"/>
    </row>
    <row r="63" spans="1:13" s="3" customFormat="1">
      <c r="A63" s="30" t="s">
        <v>96</v>
      </c>
      <c r="B63" s="31" t="s">
        <v>97</v>
      </c>
      <c r="C63" s="33">
        <v>290000000</v>
      </c>
      <c r="D63" s="33">
        <v>0</v>
      </c>
      <c r="E63" s="33">
        <v>0</v>
      </c>
      <c r="F63" s="33">
        <v>290000000</v>
      </c>
      <c r="G63" s="33">
        <v>266661373</v>
      </c>
      <c r="H63" s="33">
        <v>108325665</v>
      </c>
      <c r="I63" s="33">
        <v>266661373</v>
      </c>
      <c r="J63" s="33">
        <v>108325665</v>
      </c>
      <c r="K63" s="33">
        <v>266661373</v>
      </c>
      <c r="L63" s="165">
        <f t="shared" si="6"/>
        <v>0.91952197586206896</v>
      </c>
      <c r="M63" s="162"/>
    </row>
    <row r="64" spans="1:13" s="3" customFormat="1">
      <c r="A64" s="30" t="s">
        <v>98</v>
      </c>
      <c r="B64" s="31" t="s">
        <v>815</v>
      </c>
      <c r="C64" s="33">
        <v>80043000</v>
      </c>
      <c r="D64" s="33">
        <v>0</v>
      </c>
      <c r="E64" s="33">
        <v>0</v>
      </c>
      <c r="F64" s="33">
        <v>80043000</v>
      </c>
      <c r="G64" s="33">
        <v>80043000</v>
      </c>
      <c r="H64" s="33">
        <v>0</v>
      </c>
      <c r="I64" s="33">
        <v>0</v>
      </c>
      <c r="J64" s="33">
        <v>0</v>
      </c>
      <c r="K64" s="33">
        <v>0</v>
      </c>
      <c r="L64" s="165">
        <f t="shared" si="6"/>
        <v>0</v>
      </c>
      <c r="M64" s="162"/>
    </row>
    <row r="65" spans="1:13" s="3" customFormat="1">
      <c r="A65" s="30" t="s">
        <v>99</v>
      </c>
      <c r="B65" s="31" t="s">
        <v>816</v>
      </c>
      <c r="C65" s="33">
        <v>376130000</v>
      </c>
      <c r="D65" s="33">
        <v>0</v>
      </c>
      <c r="E65" s="33">
        <v>0</v>
      </c>
      <c r="F65" s="33">
        <v>376130000</v>
      </c>
      <c r="G65" s="33">
        <v>188605000</v>
      </c>
      <c r="H65" s="33">
        <v>0</v>
      </c>
      <c r="I65" s="33">
        <v>188605000</v>
      </c>
      <c r="J65" s="33">
        <v>0</v>
      </c>
      <c r="K65" s="33">
        <v>188605000</v>
      </c>
      <c r="L65" s="165">
        <f t="shared" si="6"/>
        <v>0.50143567383617371</v>
      </c>
      <c r="M65" s="162"/>
    </row>
    <row r="66" spans="1:13" s="3" customFormat="1">
      <c r="A66" s="30" t="s">
        <v>100</v>
      </c>
      <c r="B66" s="31" t="s">
        <v>101</v>
      </c>
      <c r="C66" s="33">
        <v>308850000</v>
      </c>
      <c r="D66" s="33">
        <v>0</v>
      </c>
      <c r="E66" s="33">
        <v>0</v>
      </c>
      <c r="F66" s="33">
        <v>308850000</v>
      </c>
      <c r="G66" s="33">
        <v>150062301</v>
      </c>
      <c r="H66" s="33">
        <v>26028263</v>
      </c>
      <c r="I66" s="33">
        <v>150062301</v>
      </c>
      <c r="J66" s="33">
        <v>26028263</v>
      </c>
      <c r="K66" s="33">
        <v>150062301</v>
      </c>
      <c r="L66" s="165">
        <f t="shared" si="6"/>
        <v>0.48587437591063626</v>
      </c>
      <c r="M66" s="162"/>
    </row>
    <row r="67" spans="1:13" s="3" customFormat="1">
      <c r="A67" s="30" t="s">
        <v>102</v>
      </c>
      <c r="B67" s="31" t="s">
        <v>103</v>
      </c>
      <c r="C67" s="33">
        <v>54590000</v>
      </c>
      <c r="D67" s="33">
        <v>0</v>
      </c>
      <c r="E67" s="33">
        <v>0</v>
      </c>
      <c r="F67" s="33">
        <v>54590000</v>
      </c>
      <c r="G67" s="33">
        <v>14939442</v>
      </c>
      <c r="H67" s="33">
        <v>0</v>
      </c>
      <c r="I67" s="33">
        <v>14939442</v>
      </c>
      <c r="J67" s="33">
        <v>0</v>
      </c>
      <c r="K67" s="33">
        <v>0</v>
      </c>
      <c r="L67" s="165">
        <f t="shared" si="6"/>
        <v>0.27366627587470232</v>
      </c>
      <c r="M67" s="162"/>
    </row>
    <row r="68" spans="1:13" s="3" customFormat="1">
      <c r="A68" s="30" t="s">
        <v>104</v>
      </c>
      <c r="B68" s="31" t="s">
        <v>105</v>
      </c>
      <c r="C68" s="33">
        <v>3713150000</v>
      </c>
      <c r="D68" s="33">
        <v>0</v>
      </c>
      <c r="E68" s="33">
        <v>0</v>
      </c>
      <c r="F68" s="33">
        <v>3713150000</v>
      </c>
      <c r="G68" s="33">
        <v>1466722404</v>
      </c>
      <c r="H68" s="33">
        <v>0</v>
      </c>
      <c r="I68" s="33">
        <v>1466722404</v>
      </c>
      <c r="J68" s="33">
        <v>0</v>
      </c>
      <c r="K68" s="33">
        <v>0</v>
      </c>
      <c r="L68" s="165">
        <f t="shared" si="6"/>
        <v>0.39500758224149307</v>
      </c>
      <c r="M68" s="162"/>
    </row>
    <row r="69" spans="1:13" s="3" customFormat="1">
      <c r="A69" s="30" t="s">
        <v>106</v>
      </c>
      <c r="B69" s="31" t="s">
        <v>107</v>
      </c>
      <c r="C69" s="33">
        <v>310036000</v>
      </c>
      <c r="D69" s="33">
        <v>0</v>
      </c>
      <c r="E69" s="33">
        <v>0</v>
      </c>
      <c r="F69" s="33">
        <v>310036000</v>
      </c>
      <c r="G69" s="33">
        <v>150528392</v>
      </c>
      <c r="H69" s="33">
        <v>6144016</v>
      </c>
      <c r="I69" s="33">
        <v>150528392</v>
      </c>
      <c r="J69" s="33">
        <v>6144016</v>
      </c>
      <c r="K69" s="33">
        <v>150528392</v>
      </c>
      <c r="L69" s="165">
        <f t="shared" si="6"/>
        <v>0.48551907520416981</v>
      </c>
      <c r="M69" s="162"/>
    </row>
    <row r="70" spans="1:13" s="3" customFormat="1">
      <c r="A70" s="30" t="s">
        <v>108</v>
      </c>
      <c r="B70" s="31" t="s">
        <v>109</v>
      </c>
      <c r="C70" s="33">
        <v>370734000</v>
      </c>
      <c r="D70" s="33">
        <v>0</v>
      </c>
      <c r="E70" s="33">
        <v>0</v>
      </c>
      <c r="F70" s="33">
        <v>370734000</v>
      </c>
      <c r="G70" s="33">
        <v>119054825</v>
      </c>
      <c r="H70" s="33">
        <v>19363749</v>
      </c>
      <c r="I70" s="33">
        <v>119054825</v>
      </c>
      <c r="J70" s="33">
        <v>19363749</v>
      </c>
      <c r="K70" s="33">
        <v>119054825</v>
      </c>
      <c r="L70" s="165">
        <f t="shared" si="6"/>
        <v>0.32113273937648018</v>
      </c>
      <c r="M70" s="162"/>
    </row>
    <row r="71" spans="1:13" s="3" customFormat="1">
      <c r="A71" s="30" t="s">
        <v>110</v>
      </c>
      <c r="B71" s="31" t="s">
        <v>817</v>
      </c>
      <c r="C71" s="33">
        <v>152279000</v>
      </c>
      <c r="D71" s="33">
        <v>0</v>
      </c>
      <c r="E71" s="33">
        <v>0</v>
      </c>
      <c r="F71" s="33">
        <v>152279000</v>
      </c>
      <c r="G71" s="33">
        <v>86016224</v>
      </c>
      <c r="H71" s="33">
        <v>0</v>
      </c>
      <c r="I71" s="33">
        <v>86016224</v>
      </c>
      <c r="J71" s="33">
        <v>0</v>
      </c>
      <c r="K71" s="33">
        <v>86016224</v>
      </c>
      <c r="L71" s="165">
        <f t="shared" si="6"/>
        <v>0.56485939623979664</v>
      </c>
      <c r="M71" s="162"/>
    </row>
    <row r="72" spans="1:13" s="3" customFormat="1">
      <c r="A72" s="30" t="s">
        <v>111</v>
      </c>
      <c r="B72" s="31" t="s">
        <v>818</v>
      </c>
      <c r="C72" s="33">
        <v>50000000</v>
      </c>
      <c r="D72" s="33">
        <v>0</v>
      </c>
      <c r="E72" s="33">
        <v>0</v>
      </c>
      <c r="F72" s="33">
        <v>50000000</v>
      </c>
      <c r="G72" s="33">
        <v>48331900</v>
      </c>
      <c r="H72" s="33">
        <v>9542630</v>
      </c>
      <c r="I72" s="33">
        <v>43942885</v>
      </c>
      <c r="J72" s="33">
        <v>5000000</v>
      </c>
      <c r="K72" s="33">
        <v>39400255</v>
      </c>
      <c r="L72" s="165">
        <f t="shared" si="6"/>
        <v>0.87885769999999996</v>
      </c>
      <c r="M72" s="162"/>
    </row>
    <row r="73" spans="1:13" s="3" customFormat="1">
      <c r="A73" s="30" t="s">
        <v>112</v>
      </c>
      <c r="B73" s="31" t="s">
        <v>819</v>
      </c>
      <c r="C73" s="33">
        <v>75705000</v>
      </c>
      <c r="D73" s="33">
        <v>0</v>
      </c>
      <c r="E73" s="33">
        <v>0</v>
      </c>
      <c r="F73" s="33">
        <v>75705000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165">
        <f t="shared" si="6"/>
        <v>0</v>
      </c>
      <c r="M73" s="162"/>
    </row>
    <row r="74" spans="1:13" s="4" customFormat="1" ht="12">
      <c r="A74" s="11" t="s">
        <v>113</v>
      </c>
      <c r="B74" s="12" t="s">
        <v>114</v>
      </c>
      <c r="C74" s="13">
        <f>+C75+C84+C89+C98+C103+C108</f>
        <v>39730406000</v>
      </c>
      <c r="D74" s="13">
        <f t="shared" ref="D74:K74" si="53">+D75+D84+D89+D98+D103+D108</f>
        <v>0</v>
      </c>
      <c r="E74" s="13">
        <f t="shared" si="53"/>
        <v>0</v>
      </c>
      <c r="F74" s="13">
        <f t="shared" si="53"/>
        <v>39730406000</v>
      </c>
      <c r="G74" s="13">
        <f t="shared" si="53"/>
        <v>20081166597</v>
      </c>
      <c r="H74" s="13">
        <f t="shared" si="53"/>
        <v>2271593270</v>
      </c>
      <c r="I74" s="13">
        <f t="shared" si="53"/>
        <v>20077641091</v>
      </c>
      <c r="J74" s="13">
        <f t="shared" si="53"/>
        <v>2269303695</v>
      </c>
      <c r="K74" s="13">
        <f t="shared" si="53"/>
        <v>20075351516</v>
      </c>
      <c r="L74" s="165">
        <f t="shared" si="6"/>
        <v>0.50534699018681062</v>
      </c>
      <c r="M74" s="162"/>
    </row>
    <row r="75" spans="1:13" customFormat="1">
      <c r="A75" s="37" t="s">
        <v>115</v>
      </c>
      <c r="B75" s="38" t="s">
        <v>116</v>
      </c>
      <c r="C75" s="39">
        <f>+C76+C80</f>
        <v>11812442000</v>
      </c>
      <c r="D75" s="39">
        <f t="shared" ref="D75:K75" si="54">+D76+D80</f>
        <v>0</v>
      </c>
      <c r="E75" s="39">
        <f t="shared" si="54"/>
        <v>0</v>
      </c>
      <c r="F75" s="39">
        <f t="shared" si="54"/>
        <v>11812442000</v>
      </c>
      <c r="G75" s="39">
        <f>+G76+G80</f>
        <v>4910465491</v>
      </c>
      <c r="H75" s="39">
        <f t="shared" si="54"/>
        <v>953551650</v>
      </c>
      <c r="I75" s="39">
        <f t="shared" si="54"/>
        <v>4910465491</v>
      </c>
      <c r="J75" s="39">
        <f t="shared" si="54"/>
        <v>953377475</v>
      </c>
      <c r="K75" s="39">
        <f t="shared" si="54"/>
        <v>4910291316</v>
      </c>
      <c r="L75" s="165">
        <f t="shared" ref="L75:L138" si="55">+IFERROR(I75/F75,0)</f>
        <v>0.41570282342973619</v>
      </c>
      <c r="M75" s="162"/>
    </row>
    <row r="76" spans="1:13" customFormat="1">
      <c r="A76" s="27" t="s">
        <v>117</v>
      </c>
      <c r="B76" s="28" t="s">
        <v>118</v>
      </c>
      <c r="C76" s="29">
        <f>+SUM(C77:C79)</f>
        <v>8242400000</v>
      </c>
      <c r="D76" s="29">
        <f t="shared" ref="D76:K76" si="56">+SUM(D77:D79)</f>
        <v>0</v>
      </c>
      <c r="E76" s="29">
        <f t="shared" si="56"/>
        <v>0</v>
      </c>
      <c r="F76" s="29">
        <f t="shared" si="56"/>
        <v>8242400000</v>
      </c>
      <c r="G76" s="29">
        <f t="shared" si="56"/>
        <v>3916447832</v>
      </c>
      <c r="H76" s="29">
        <f t="shared" si="56"/>
        <v>763154850</v>
      </c>
      <c r="I76" s="29">
        <f t="shared" si="56"/>
        <v>3916447832</v>
      </c>
      <c r="J76" s="29">
        <f t="shared" si="56"/>
        <v>762980675</v>
      </c>
      <c r="K76" s="29">
        <f t="shared" si="56"/>
        <v>3916273657</v>
      </c>
      <c r="L76" s="165">
        <f t="shared" si="55"/>
        <v>0.4751586712607978</v>
      </c>
      <c r="M76" s="162"/>
    </row>
    <row r="77" spans="1:13" s="3" customFormat="1">
      <c r="A77" s="30" t="s">
        <v>119</v>
      </c>
      <c r="B77" s="31" t="s">
        <v>120</v>
      </c>
      <c r="C77" s="33">
        <v>1503746000</v>
      </c>
      <c r="D77" s="33">
        <v>0</v>
      </c>
      <c r="E77" s="33">
        <v>0</v>
      </c>
      <c r="F77" s="33">
        <v>1503746000</v>
      </c>
      <c r="G77" s="33">
        <v>630308032</v>
      </c>
      <c r="H77" s="33">
        <v>126638975</v>
      </c>
      <c r="I77" s="33">
        <v>630308032</v>
      </c>
      <c r="J77" s="33">
        <v>126464800</v>
      </c>
      <c r="K77" s="33">
        <v>630133857</v>
      </c>
      <c r="L77" s="165">
        <f t="shared" si="55"/>
        <v>0.41915857598291201</v>
      </c>
      <c r="M77" s="162"/>
    </row>
    <row r="78" spans="1:13" s="3" customFormat="1">
      <c r="A78" s="30" t="s">
        <v>121</v>
      </c>
      <c r="B78" s="31" t="s">
        <v>122</v>
      </c>
      <c r="C78" s="33">
        <v>6474750000</v>
      </c>
      <c r="D78" s="33">
        <v>0</v>
      </c>
      <c r="E78" s="33">
        <v>0</v>
      </c>
      <c r="F78" s="33">
        <v>6474750000</v>
      </c>
      <c r="G78" s="33">
        <v>3217916500</v>
      </c>
      <c r="H78" s="33">
        <v>625231375</v>
      </c>
      <c r="I78" s="33">
        <v>3217916500</v>
      </c>
      <c r="J78" s="33">
        <v>625231375</v>
      </c>
      <c r="K78" s="33">
        <v>3217916500</v>
      </c>
      <c r="L78" s="165">
        <f t="shared" si="55"/>
        <v>0.49699471022047181</v>
      </c>
      <c r="M78" s="162"/>
    </row>
    <row r="79" spans="1:13" s="3" customFormat="1">
      <c r="A79" s="30" t="s">
        <v>123</v>
      </c>
      <c r="B79" s="31" t="s">
        <v>124</v>
      </c>
      <c r="C79" s="33">
        <v>263904000</v>
      </c>
      <c r="D79" s="33">
        <v>0</v>
      </c>
      <c r="E79" s="33">
        <v>0</v>
      </c>
      <c r="F79" s="33">
        <v>263904000</v>
      </c>
      <c r="G79" s="33">
        <v>68223300</v>
      </c>
      <c r="H79" s="33">
        <v>11284500</v>
      </c>
      <c r="I79" s="33">
        <v>68223300</v>
      </c>
      <c r="J79" s="33">
        <v>11284500</v>
      </c>
      <c r="K79" s="33">
        <v>68223300</v>
      </c>
      <c r="L79" s="165">
        <f t="shared" si="55"/>
        <v>0.25851559658057477</v>
      </c>
      <c r="M79" s="162"/>
    </row>
    <row r="80" spans="1:13" customFormat="1">
      <c r="A80" s="27" t="s">
        <v>125</v>
      </c>
      <c r="B80" s="28" t="s">
        <v>126</v>
      </c>
      <c r="C80" s="29">
        <f>+SUM(C81:C83)</f>
        <v>3570042000</v>
      </c>
      <c r="D80" s="29">
        <f t="shared" ref="D80:K80" si="57">+SUM(D81:D83)</f>
        <v>0</v>
      </c>
      <c r="E80" s="29">
        <f t="shared" si="57"/>
        <v>0</v>
      </c>
      <c r="F80" s="29">
        <f t="shared" si="57"/>
        <v>3570042000</v>
      </c>
      <c r="G80" s="29">
        <f t="shared" si="57"/>
        <v>994017659</v>
      </c>
      <c r="H80" s="29">
        <f t="shared" si="57"/>
        <v>190396800</v>
      </c>
      <c r="I80" s="29">
        <f t="shared" si="57"/>
        <v>994017659</v>
      </c>
      <c r="J80" s="29">
        <f t="shared" si="57"/>
        <v>190396800</v>
      </c>
      <c r="K80" s="29">
        <f t="shared" si="57"/>
        <v>994017659</v>
      </c>
      <c r="L80" s="165">
        <f t="shared" si="55"/>
        <v>0.27843304336475594</v>
      </c>
      <c r="M80" s="162"/>
    </row>
    <row r="81" spans="1:13" s="3" customFormat="1">
      <c r="A81" s="30" t="s">
        <v>127</v>
      </c>
      <c r="B81" s="31" t="s">
        <v>128</v>
      </c>
      <c r="C81" s="33">
        <v>375937000</v>
      </c>
      <c r="D81" s="33">
        <v>0</v>
      </c>
      <c r="E81" s="33">
        <v>0</v>
      </c>
      <c r="F81" s="33">
        <v>375937000</v>
      </c>
      <c r="G81" s="33">
        <v>122297384</v>
      </c>
      <c r="H81" s="33">
        <v>25400175</v>
      </c>
      <c r="I81" s="33">
        <v>122297384</v>
      </c>
      <c r="J81" s="33">
        <v>25400175</v>
      </c>
      <c r="K81" s="33">
        <v>122297384</v>
      </c>
      <c r="L81" s="165">
        <f t="shared" si="55"/>
        <v>0.32531350731638548</v>
      </c>
      <c r="M81" s="162"/>
    </row>
    <row r="82" spans="1:13" s="3" customFormat="1">
      <c r="A82" s="30" t="s">
        <v>129</v>
      </c>
      <c r="B82" s="31" t="s">
        <v>130</v>
      </c>
      <c r="C82" s="33">
        <v>3126803000</v>
      </c>
      <c r="D82" s="33">
        <v>0</v>
      </c>
      <c r="E82" s="33">
        <v>0</v>
      </c>
      <c r="F82" s="33">
        <v>3126803000</v>
      </c>
      <c r="G82" s="33">
        <v>854867400</v>
      </c>
      <c r="H82" s="33">
        <v>162219825</v>
      </c>
      <c r="I82" s="33">
        <v>854867400</v>
      </c>
      <c r="J82" s="33">
        <v>162219825</v>
      </c>
      <c r="K82" s="33">
        <v>854867400</v>
      </c>
      <c r="L82" s="165">
        <f t="shared" si="55"/>
        <v>0.27339982723567813</v>
      </c>
      <c r="M82" s="162"/>
    </row>
    <row r="83" spans="1:13" s="3" customFormat="1">
      <c r="A83" s="30" t="s">
        <v>131</v>
      </c>
      <c r="B83" s="31" t="s">
        <v>820</v>
      </c>
      <c r="C83" s="33">
        <v>67302000</v>
      </c>
      <c r="D83" s="33">
        <v>0</v>
      </c>
      <c r="E83" s="33">
        <v>0</v>
      </c>
      <c r="F83" s="33">
        <v>67302000</v>
      </c>
      <c r="G83" s="33">
        <v>16852875</v>
      </c>
      <c r="H83" s="33">
        <v>2776800</v>
      </c>
      <c r="I83" s="33">
        <v>16852875</v>
      </c>
      <c r="J83" s="33">
        <v>2776800</v>
      </c>
      <c r="K83" s="33">
        <v>16852875</v>
      </c>
      <c r="L83" s="165">
        <f t="shared" si="55"/>
        <v>0.25040674868503165</v>
      </c>
      <c r="M83" s="162"/>
    </row>
    <row r="84" spans="1:13" customFormat="1">
      <c r="A84" s="37" t="s">
        <v>132</v>
      </c>
      <c r="B84" s="38" t="s">
        <v>133</v>
      </c>
      <c r="C84" s="39">
        <f>+C85</f>
        <v>8326263000</v>
      </c>
      <c r="D84" s="39">
        <f t="shared" ref="D84:K84" si="58">+D85</f>
        <v>0</v>
      </c>
      <c r="E84" s="39">
        <f t="shared" si="58"/>
        <v>0</v>
      </c>
      <c r="F84" s="39">
        <f t="shared" si="58"/>
        <v>8326263000</v>
      </c>
      <c r="G84" s="39">
        <f t="shared" si="58"/>
        <v>3480844907</v>
      </c>
      <c r="H84" s="39">
        <f t="shared" si="58"/>
        <v>675855792</v>
      </c>
      <c r="I84" s="39">
        <f t="shared" si="58"/>
        <v>3480844907</v>
      </c>
      <c r="J84" s="39">
        <f t="shared" si="58"/>
        <v>675732292</v>
      </c>
      <c r="K84" s="39">
        <f t="shared" si="58"/>
        <v>3480721407</v>
      </c>
      <c r="L84" s="165">
        <f t="shared" si="55"/>
        <v>0.418056084344201</v>
      </c>
      <c r="M84" s="162"/>
    </row>
    <row r="85" spans="1:13" customFormat="1">
      <c r="A85" s="27" t="s">
        <v>134</v>
      </c>
      <c r="B85" s="28" t="s">
        <v>135</v>
      </c>
      <c r="C85" s="29">
        <f>+SUM(C86:C88)</f>
        <v>8326263000</v>
      </c>
      <c r="D85" s="29">
        <f t="shared" ref="D85:K85" si="59">+SUM(D86:D88)</f>
        <v>0</v>
      </c>
      <c r="E85" s="29">
        <f t="shared" si="59"/>
        <v>0</v>
      </c>
      <c r="F85" s="29">
        <f t="shared" si="59"/>
        <v>8326263000</v>
      </c>
      <c r="G85" s="29">
        <f t="shared" si="59"/>
        <v>3480844907</v>
      </c>
      <c r="H85" s="29">
        <f t="shared" si="59"/>
        <v>675855792</v>
      </c>
      <c r="I85" s="29">
        <f t="shared" si="59"/>
        <v>3480844907</v>
      </c>
      <c r="J85" s="29">
        <f t="shared" si="59"/>
        <v>675732292</v>
      </c>
      <c r="K85" s="29">
        <f t="shared" si="59"/>
        <v>3480721407</v>
      </c>
      <c r="L85" s="165">
        <f t="shared" si="55"/>
        <v>0.418056084344201</v>
      </c>
      <c r="M85" s="162"/>
    </row>
    <row r="86" spans="1:13" s="3" customFormat="1">
      <c r="A86" s="30" t="s">
        <v>136</v>
      </c>
      <c r="B86" s="31" t="s">
        <v>137</v>
      </c>
      <c r="C86" s="33">
        <v>1253121000</v>
      </c>
      <c r="D86" s="33">
        <v>0</v>
      </c>
      <c r="E86" s="33">
        <v>0</v>
      </c>
      <c r="F86" s="33">
        <v>1253121000</v>
      </c>
      <c r="G86" s="33">
        <v>533011799</v>
      </c>
      <c r="H86" s="33">
        <v>107671324</v>
      </c>
      <c r="I86" s="33">
        <v>533011799</v>
      </c>
      <c r="J86" s="33">
        <v>107547824</v>
      </c>
      <c r="K86" s="33">
        <v>532888299</v>
      </c>
      <c r="L86" s="165">
        <f t="shared" si="55"/>
        <v>0.42534743173245043</v>
      </c>
      <c r="M86" s="162"/>
    </row>
    <row r="87" spans="1:13" s="3" customFormat="1">
      <c r="A87" s="30" t="s">
        <v>138</v>
      </c>
      <c r="B87" s="31" t="s">
        <v>139</v>
      </c>
      <c r="C87" s="33">
        <v>6823490000</v>
      </c>
      <c r="D87" s="33">
        <v>0</v>
      </c>
      <c r="E87" s="33">
        <v>0</v>
      </c>
      <c r="F87" s="33">
        <v>6823490000</v>
      </c>
      <c r="G87" s="33">
        <v>2884928652</v>
      </c>
      <c r="H87" s="33">
        <v>557784100</v>
      </c>
      <c r="I87" s="33">
        <v>2884928652</v>
      </c>
      <c r="J87" s="33">
        <v>557784100</v>
      </c>
      <c r="K87" s="33">
        <v>2884928652</v>
      </c>
      <c r="L87" s="165">
        <f t="shared" si="55"/>
        <v>0.42279370996366961</v>
      </c>
      <c r="M87" s="162"/>
    </row>
    <row r="88" spans="1:13" s="3" customFormat="1">
      <c r="A88" s="30" t="s">
        <v>140</v>
      </c>
      <c r="B88" s="31" t="s">
        <v>141</v>
      </c>
      <c r="C88" s="33">
        <v>249652000</v>
      </c>
      <c r="D88" s="33">
        <v>0</v>
      </c>
      <c r="E88" s="33">
        <v>0</v>
      </c>
      <c r="F88" s="33">
        <v>249652000</v>
      </c>
      <c r="G88" s="33">
        <v>62904456</v>
      </c>
      <c r="H88" s="33">
        <v>10400368</v>
      </c>
      <c r="I88" s="33">
        <v>62904456</v>
      </c>
      <c r="J88" s="33">
        <v>10400368</v>
      </c>
      <c r="K88" s="33">
        <v>62904456</v>
      </c>
      <c r="L88" s="165">
        <f t="shared" si="55"/>
        <v>0.25196856424142405</v>
      </c>
      <c r="M88" s="162"/>
    </row>
    <row r="89" spans="1:13" customFormat="1">
      <c r="A89" s="37" t="s">
        <v>142</v>
      </c>
      <c r="B89" s="38" t="s">
        <v>143</v>
      </c>
      <c r="C89" s="39">
        <f>+C90+C94</f>
        <v>9956780000</v>
      </c>
      <c r="D89" s="39">
        <f t="shared" ref="D89:K89" si="60">+D90+D94</f>
        <v>0</v>
      </c>
      <c r="E89" s="39">
        <f t="shared" si="60"/>
        <v>0</v>
      </c>
      <c r="F89" s="39">
        <f t="shared" si="60"/>
        <v>9956780000</v>
      </c>
      <c r="G89" s="39">
        <f t="shared" si="60"/>
        <v>8190400699</v>
      </c>
      <c r="H89" s="39">
        <f t="shared" si="60"/>
        <v>32955228</v>
      </c>
      <c r="I89" s="39">
        <f t="shared" si="60"/>
        <v>8186875193</v>
      </c>
      <c r="J89" s="39">
        <f t="shared" si="60"/>
        <v>32955228</v>
      </c>
      <c r="K89" s="39">
        <f t="shared" si="60"/>
        <v>8186875193</v>
      </c>
      <c r="L89" s="165">
        <f t="shared" si="55"/>
        <v>0.82224124596506099</v>
      </c>
      <c r="M89" s="162"/>
    </row>
    <row r="90" spans="1:13" customFormat="1">
      <c r="A90" s="27" t="s">
        <v>144</v>
      </c>
      <c r="B90" s="28" t="s">
        <v>145</v>
      </c>
      <c r="C90" s="29">
        <f>+SUM(C91:C93)</f>
        <v>4911792000</v>
      </c>
      <c r="D90" s="29">
        <f t="shared" ref="D90:K90" si="61">+SUM(D91:D93)</f>
        <v>0</v>
      </c>
      <c r="E90" s="29">
        <f t="shared" si="61"/>
        <v>0</v>
      </c>
      <c r="F90" s="29">
        <f t="shared" si="61"/>
        <v>4911792000</v>
      </c>
      <c r="G90" s="29">
        <f t="shared" si="61"/>
        <v>4546237497</v>
      </c>
      <c r="H90" s="29">
        <f t="shared" si="61"/>
        <v>914161</v>
      </c>
      <c r="I90" s="29">
        <f t="shared" si="61"/>
        <v>4546210407</v>
      </c>
      <c r="J90" s="29">
        <f t="shared" si="61"/>
        <v>914161</v>
      </c>
      <c r="K90" s="29">
        <f t="shared" si="61"/>
        <v>4546210407</v>
      </c>
      <c r="L90" s="165">
        <f t="shared" si="55"/>
        <v>0.92557062819435354</v>
      </c>
      <c r="M90" s="162"/>
    </row>
    <row r="91" spans="1:13" s="3" customFormat="1">
      <c r="A91" s="30" t="s">
        <v>146</v>
      </c>
      <c r="B91" s="31" t="s">
        <v>821</v>
      </c>
      <c r="C91" s="33">
        <v>860948000</v>
      </c>
      <c r="D91" s="33">
        <v>0</v>
      </c>
      <c r="E91" s="33">
        <v>0</v>
      </c>
      <c r="F91" s="33">
        <v>860948000</v>
      </c>
      <c r="G91" s="33">
        <v>530339820</v>
      </c>
      <c r="H91" s="33">
        <v>914161</v>
      </c>
      <c r="I91" s="33">
        <v>530339820</v>
      </c>
      <c r="J91" s="33">
        <v>914161</v>
      </c>
      <c r="K91" s="33">
        <v>530339820</v>
      </c>
      <c r="L91" s="165">
        <f t="shared" si="55"/>
        <v>0.61599518205512993</v>
      </c>
      <c r="M91" s="162"/>
    </row>
    <row r="92" spans="1:13" s="3" customFormat="1">
      <c r="A92" s="30" t="s">
        <v>147</v>
      </c>
      <c r="B92" s="31" t="s">
        <v>148</v>
      </c>
      <c r="C92" s="33">
        <v>3951963000</v>
      </c>
      <c r="D92" s="33">
        <v>0</v>
      </c>
      <c r="E92" s="33">
        <v>0</v>
      </c>
      <c r="F92" s="33">
        <v>3951963000</v>
      </c>
      <c r="G92" s="33">
        <v>3950286047</v>
      </c>
      <c r="H92" s="33">
        <v>0</v>
      </c>
      <c r="I92" s="33">
        <v>3950258957</v>
      </c>
      <c r="J92" s="33">
        <v>0</v>
      </c>
      <c r="K92" s="33">
        <v>3950258957</v>
      </c>
      <c r="L92" s="165">
        <f t="shared" si="55"/>
        <v>0.99956881099342276</v>
      </c>
      <c r="M92" s="162"/>
    </row>
    <row r="93" spans="1:13" s="3" customFormat="1">
      <c r="A93" s="30" t="s">
        <v>149</v>
      </c>
      <c r="B93" s="31" t="s">
        <v>822</v>
      </c>
      <c r="C93" s="33">
        <v>98881000</v>
      </c>
      <c r="D93" s="33">
        <v>0</v>
      </c>
      <c r="E93" s="33">
        <v>0</v>
      </c>
      <c r="F93" s="33">
        <v>98881000</v>
      </c>
      <c r="G93" s="33">
        <v>65611630</v>
      </c>
      <c r="H93" s="33">
        <v>0</v>
      </c>
      <c r="I93" s="33">
        <v>65611630</v>
      </c>
      <c r="J93" s="33">
        <v>0</v>
      </c>
      <c r="K93" s="33">
        <v>65611630</v>
      </c>
      <c r="L93" s="165">
        <f t="shared" si="55"/>
        <v>0.66354132745421268</v>
      </c>
      <c r="M93" s="162"/>
    </row>
    <row r="94" spans="1:13" customFormat="1">
      <c r="A94" s="27" t="s">
        <v>150</v>
      </c>
      <c r="B94" s="28" t="s">
        <v>151</v>
      </c>
      <c r="C94" s="29">
        <f>+SUM(C95:C97)</f>
        <v>5044988000</v>
      </c>
      <c r="D94" s="29">
        <f t="shared" ref="D94:K94" si="62">+SUM(D95:D97)</f>
        <v>0</v>
      </c>
      <c r="E94" s="29">
        <f t="shared" si="62"/>
        <v>0</v>
      </c>
      <c r="F94" s="29">
        <f t="shared" si="62"/>
        <v>5044988000</v>
      </c>
      <c r="G94" s="29">
        <f t="shared" si="62"/>
        <v>3644163202</v>
      </c>
      <c r="H94" s="29">
        <f t="shared" si="62"/>
        <v>32041067</v>
      </c>
      <c r="I94" s="29">
        <f t="shared" si="62"/>
        <v>3640664786</v>
      </c>
      <c r="J94" s="29">
        <f t="shared" si="62"/>
        <v>32041067</v>
      </c>
      <c r="K94" s="29">
        <f t="shared" si="62"/>
        <v>3640664786</v>
      </c>
      <c r="L94" s="165">
        <f t="shared" si="55"/>
        <v>0.72163992976792013</v>
      </c>
      <c r="M94" s="162"/>
    </row>
    <row r="95" spans="1:13" s="3" customFormat="1">
      <c r="A95" s="30" t="s">
        <v>152</v>
      </c>
      <c r="B95" s="31" t="s">
        <v>823</v>
      </c>
      <c r="C95" s="33">
        <v>763482000</v>
      </c>
      <c r="D95" s="33">
        <v>0</v>
      </c>
      <c r="E95" s="33">
        <v>0</v>
      </c>
      <c r="F95" s="33">
        <v>763482000</v>
      </c>
      <c r="G95" s="33">
        <v>432233346</v>
      </c>
      <c r="H95" s="33">
        <v>32041067</v>
      </c>
      <c r="I95" s="33">
        <v>432233346</v>
      </c>
      <c r="J95" s="33">
        <v>32041067</v>
      </c>
      <c r="K95" s="33">
        <v>432233346</v>
      </c>
      <c r="L95" s="165">
        <f t="shared" si="55"/>
        <v>0.56613429786163916</v>
      </c>
      <c r="M95" s="162"/>
    </row>
    <row r="96" spans="1:13" s="3" customFormat="1">
      <c r="A96" s="30" t="s">
        <v>153</v>
      </c>
      <c r="B96" s="31" t="s">
        <v>154</v>
      </c>
      <c r="C96" s="33">
        <v>4077191000</v>
      </c>
      <c r="D96" s="33">
        <v>0</v>
      </c>
      <c r="E96" s="33">
        <v>0</v>
      </c>
      <c r="F96" s="33">
        <v>4077191000</v>
      </c>
      <c r="G96" s="33">
        <v>3102692131</v>
      </c>
      <c r="H96" s="33">
        <v>0</v>
      </c>
      <c r="I96" s="33">
        <v>3099193715</v>
      </c>
      <c r="J96" s="33">
        <v>0</v>
      </c>
      <c r="K96" s="33">
        <v>3099193715</v>
      </c>
      <c r="L96" s="165">
        <f t="shared" si="55"/>
        <v>0.76012963704668235</v>
      </c>
      <c r="M96" s="162"/>
    </row>
    <row r="97" spans="1:13" s="3" customFormat="1">
      <c r="A97" s="30" t="s">
        <v>155</v>
      </c>
      <c r="B97" s="31" t="s">
        <v>824</v>
      </c>
      <c r="C97" s="33">
        <v>204315000</v>
      </c>
      <c r="D97" s="33">
        <v>0</v>
      </c>
      <c r="E97" s="33">
        <v>0</v>
      </c>
      <c r="F97" s="33">
        <v>204315000</v>
      </c>
      <c r="G97" s="33">
        <v>109237725</v>
      </c>
      <c r="H97" s="33">
        <v>0</v>
      </c>
      <c r="I97" s="33">
        <v>109237725</v>
      </c>
      <c r="J97" s="33">
        <v>0</v>
      </c>
      <c r="K97" s="33">
        <v>109237725</v>
      </c>
      <c r="L97" s="165">
        <f t="shared" si="55"/>
        <v>0.53465347624990822</v>
      </c>
      <c r="M97" s="162"/>
    </row>
    <row r="98" spans="1:13" customFormat="1">
      <c r="A98" s="37" t="s">
        <v>156</v>
      </c>
      <c r="B98" s="38" t="s">
        <v>157</v>
      </c>
      <c r="C98" s="39">
        <f>+C99</f>
        <v>5252634000</v>
      </c>
      <c r="D98" s="39">
        <f t="shared" ref="D98:K98" si="63">+D99</f>
        <v>0</v>
      </c>
      <c r="E98" s="39">
        <f t="shared" si="63"/>
        <v>0</v>
      </c>
      <c r="F98" s="39">
        <f t="shared" si="63"/>
        <v>5252634000</v>
      </c>
      <c r="G98" s="39">
        <f t="shared" si="63"/>
        <v>1890183200</v>
      </c>
      <c r="H98" s="39">
        <f t="shared" si="63"/>
        <v>324838500</v>
      </c>
      <c r="I98" s="39">
        <f t="shared" si="63"/>
        <v>1890183200</v>
      </c>
      <c r="J98" s="39">
        <f t="shared" si="63"/>
        <v>323704600</v>
      </c>
      <c r="K98" s="39">
        <f t="shared" si="63"/>
        <v>1889049300</v>
      </c>
      <c r="L98" s="165">
        <f t="shared" si="55"/>
        <v>0.35985435116933712</v>
      </c>
      <c r="M98" s="162"/>
    </row>
    <row r="99" spans="1:13" customFormat="1">
      <c r="A99" s="27" t="s">
        <v>158</v>
      </c>
      <c r="B99" s="28" t="s">
        <v>159</v>
      </c>
      <c r="C99" s="29">
        <f>+SUM(C100:C102)</f>
        <v>5252634000</v>
      </c>
      <c r="D99" s="29">
        <f t="shared" ref="D99:K99" si="64">+SUM(D100:D102)</f>
        <v>0</v>
      </c>
      <c r="E99" s="29">
        <f t="shared" si="64"/>
        <v>0</v>
      </c>
      <c r="F99" s="29">
        <f t="shared" si="64"/>
        <v>5252634000</v>
      </c>
      <c r="G99" s="29">
        <f t="shared" si="64"/>
        <v>1890183200</v>
      </c>
      <c r="H99" s="29">
        <f t="shared" si="64"/>
        <v>324838500</v>
      </c>
      <c r="I99" s="29">
        <f t="shared" si="64"/>
        <v>1890183200</v>
      </c>
      <c r="J99" s="29">
        <f t="shared" si="64"/>
        <v>323704600</v>
      </c>
      <c r="K99" s="29">
        <f t="shared" si="64"/>
        <v>1889049300</v>
      </c>
      <c r="L99" s="165">
        <f t="shared" si="55"/>
        <v>0.35985435116933712</v>
      </c>
      <c r="M99" s="162"/>
    </row>
    <row r="100" spans="1:13" s="3" customFormat="1">
      <c r="A100" s="30" t="s">
        <v>160</v>
      </c>
      <c r="B100" s="31" t="s">
        <v>161</v>
      </c>
      <c r="C100" s="33">
        <v>657926000</v>
      </c>
      <c r="D100" s="33">
        <v>0</v>
      </c>
      <c r="E100" s="33">
        <v>0</v>
      </c>
      <c r="F100" s="33">
        <v>657926000</v>
      </c>
      <c r="G100" s="33">
        <v>274155900</v>
      </c>
      <c r="H100" s="33">
        <v>52601600</v>
      </c>
      <c r="I100" s="33">
        <v>274155900</v>
      </c>
      <c r="J100" s="33">
        <v>51467700</v>
      </c>
      <c r="K100" s="33">
        <v>273022000</v>
      </c>
      <c r="L100" s="165">
        <f t="shared" si="55"/>
        <v>0.41669716655064554</v>
      </c>
      <c r="M100" s="162"/>
    </row>
    <row r="101" spans="1:13" s="3" customFormat="1">
      <c r="A101" s="30" t="s">
        <v>162</v>
      </c>
      <c r="B101" s="31" t="s">
        <v>163</v>
      </c>
      <c r="C101" s="33">
        <v>4437339000</v>
      </c>
      <c r="D101" s="33">
        <v>0</v>
      </c>
      <c r="E101" s="33">
        <v>0</v>
      </c>
      <c r="F101" s="33">
        <v>4437339000</v>
      </c>
      <c r="G101" s="33">
        <v>1572957600</v>
      </c>
      <c r="H101" s="33">
        <v>267349800</v>
      </c>
      <c r="I101" s="33">
        <v>1572957600</v>
      </c>
      <c r="J101" s="33">
        <v>267349800</v>
      </c>
      <c r="K101" s="33">
        <v>1572957600</v>
      </c>
      <c r="L101" s="165">
        <f t="shared" si="55"/>
        <v>0.35448217952245703</v>
      </c>
      <c r="M101" s="162"/>
    </row>
    <row r="102" spans="1:13" s="3" customFormat="1">
      <c r="A102" s="30" t="s">
        <v>164</v>
      </c>
      <c r="B102" s="31" t="s">
        <v>165</v>
      </c>
      <c r="C102" s="33">
        <v>157369000</v>
      </c>
      <c r="D102" s="33">
        <v>0</v>
      </c>
      <c r="E102" s="33">
        <v>0</v>
      </c>
      <c r="F102" s="33">
        <v>157369000</v>
      </c>
      <c r="G102" s="33">
        <v>43069700</v>
      </c>
      <c r="H102" s="33">
        <v>4887100</v>
      </c>
      <c r="I102" s="33">
        <v>43069700</v>
      </c>
      <c r="J102" s="33">
        <v>4887100</v>
      </c>
      <c r="K102" s="33">
        <v>43069700</v>
      </c>
      <c r="L102" s="165">
        <f t="shared" si="55"/>
        <v>0.27368604998443152</v>
      </c>
      <c r="M102" s="162"/>
    </row>
    <row r="103" spans="1:13" customFormat="1">
      <c r="A103" s="37" t="s">
        <v>166</v>
      </c>
      <c r="B103" s="38" t="s">
        <v>167</v>
      </c>
      <c r="C103" s="39">
        <f>+C104</f>
        <v>500893000</v>
      </c>
      <c r="D103" s="39">
        <f t="shared" ref="D103:K103" si="65">+D104</f>
        <v>0</v>
      </c>
      <c r="E103" s="39">
        <f t="shared" si="65"/>
        <v>0</v>
      </c>
      <c r="F103" s="39">
        <f t="shared" si="65"/>
        <v>500893000</v>
      </c>
      <c r="G103" s="39">
        <f t="shared" si="65"/>
        <v>191556800</v>
      </c>
      <c r="H103" s="39">
        <f t="shared" si="65"/>
        <v>40761800</v>
      </c>
      <c r="I103" s="39">
        <f t="shared" si="65"/>
        <v>191556800</v>
      </c>
      <c r="J103" s="39">
        <f t="shared" si="65"/>
        <v>40754300</v>
      </c>
      <c r="K103" s="39">
        <f t="shared" si="65"/>
        <v>191549300</v>
      </c>
      <c r="L103" s="165">
        <f t="shared" si="55"/>
        <v>0.38243057898593114</v>
      </c>
      <c r="M103" s="162"/>
    </row>
    <row r="104" spans="1:13" customFormat="1">
      <c r="A104" s="27" t="s">
        <v>168</v>
      </c>
      <c r="B104" s="28" t="s">
        <v>169</v>
      </c>
      <c r="C104" s="29">
        <f>+SUM(C105:C107)</f>
        <v>500893000</v>
      </c>
      <c r="D104" s="29">
        <f t="shared" ref="D104:K104" si="66">+SUM(D105:D107)</f>
        <v>0</v>
      </c>
      <c r="E104" s="29">
        <f t="shared" si="66"/>
        <v>0</v>
      </c>
      <c r="F104" s="29">
        <f t="shared" si="66"/>
        <v>500893000</v>
      </c>
      <c r="G104" s="29">
        <f t="shared" si="66"/>
        <v>191556800</v>
      </c>
      <c r="H104" s="29">
        <f t="shared" si="66"/>
        <v>40761800</v>
      </c>
      <c r="I104" s="29">
        <f t="shared" si="66"/>
        <v>191556800</v>
      </c>
      <c r="J104" s="29">
        <f t="shared" si="66"/>
        <v>40754300</v>
      </c>
      <c r="K104" s="29">
        <f t="shared" si="66"/>
        <v>191549300</v>
      </c>
      <c r="L104" s="165">
        <f t="shared" si="55"/>
        <v>0.38243057898593114</v>
      </c>
      <c r="M104" s="162"/>
    </row>
    <row r="105" spans="1:13" s="3" customFormat="1">
      <c r="A105" s="30" t="s">
        <v>170</v>
      </c>
      <c r="B105" s="31" t="s">
        <v>171</v>
      </c>
      <c r="C105" s="33">
        <v>85859000</v>
      </c>
      <c r="D105" s="33">
        <v>0</v>
      </c>
      <c r="E105" s="33">
        <v>0</v>
      </c>
      <c r="F105" s="33">
        <v>85859000</v>
      </c>
      <c r="G105" s="33">
        <v>29500600</v>
      </c>
      <c r="H105" s="33">
        <v>6398300</v>
      </c>
      <c r="I105" s="33">
        <v>29500600</v>
      </c>
      <c r="J105" s="33">
        <v>6390800</v>
      </c>
      <c r="K105" s="33">
        <v>29493100</v>
      </c>
      <c r="L105" s="165">
        <f t="shared" si="55"/>
        <v>0.34359356619573955</v>
      </c>
      <c r="M105" s="162"/>
    </row>
    <row r="106" spans="1:13" s="3" customFormat="1">
      <c r="A106" s="30" t="s">
        <v>172</v>
      </c>
      <c r="B106" s="31" t="s">
        <v>173</v>
      </c>
      <c r="C106" s="33">
        <v>400802000</v>
      </c>
      <c r="D106" s="33">
        <v>0</v>
      </c>
      <c r="E106" s="33">
        <v>0</v>
      </c>
      <c r="F106" s="33">
        <v>400802000</v>
      </c>
      <c r="G106" s="33">
        <v>159060200</v>
      </c>
      <c r="H106" s="33">
        <v>33757200</v>
      </c>
      <c r="I106" s="33">
        <v>159060200</v>
      </c>
      <c r="J106" s="33">
        <v>33757200</v>
      </c>
      <c r="K106" s="33">
        <v>159060200</v>
      </c>
      <c r="L106" s="165">
        <f t="shared" si="55"/>
        <v>0.39685480611374196</v>
      </c>
      <c r="M106" s="162"/>
    </row>
    <row r="107" spans="1:13" s="3" customFormat="1">
      <c r="A107" s="30" t="s">
        <v>174</v>
      </c>
      <c r="B107" s="31" t="s">
        <v>175</v>
      </c>
      <c r="C107" s="33">
        <v>14232000</v>
      </c>
      <c r="D107" s="33">
        <v>0</v>
      </c>
      <c r="E107" s="33">
        <v>0</v>
      </c>
      <c r="F107" s="33">
        <v>14232000</v>
      </c>
      <c r="G107" s="33">
        <v>2996000</v>
      </c>
      <c r="H107" s="33">
        <v>606300</v>
      </c>
      <c r="I107" s="33">
        <v>2996000</v>
      </c>
      <c r="J107" s="33">
        <v>606300</v>
      </c>
      <c r="K107" s="33">
        <v>2996000</v>
      </c>
      <c r="L107" s="165">
        <f t="shared" si="55"/>
        <v>0.2105115233277122</v>
      </c>
      <c r="M107" s="162"/>
    </row>
    <row r="108" spans="1:13" customFormat="1">
      <c r="A108" s="37" t="s">
        <v>176</v>
      </c>
      <c r="B108" s="38" t="s">
        <v>177</v>
      </c>
      <c r="C108" s="39">
        <f>+C109+C111+C113</f>
        <v>3881394000</v>
      </c>
      <c r="D108" s="39">
        <f t="shared" ref="D108:K108" si="67">+D109+D111+D113</f>
        <v>0</v>
      </c>
      <c r="E108" s="39">
        <f t="shared" si="67"/>
        <v>0</v>
      </c>
      <c r="F108" s="39">
        <f t="shared" si="67"/>
        <v>3881394000</v>
      </c>
      <c r="G108" s="39">
        <f t="shared" si="67"/>
        <v>1417715500</v>
      </c>
      <c r="H108" s="39">
        <f t="shared" si="67"/>
        <v>243630300</v>
      </c>
      <c r="I108" s="39">
        <f t="shared" si="67"/>
        <v>1417715500</v>
      </c>
      <c r="J108" s="39">
        <f t="shared" si="67"/>
        <v>242779800</v>
      </c>
      <c r="K108" s="39">
        <f t="shared" si="67"/>
        <v>1416865000</v>
      </c>
      <c r="L108" s="165">
        <f t="shared" si="55"/>
        <v>0.36525936300205547</v>
      </c>
      <c r="M108" s="162"/>
    </row>
    <row r="109" spans="1:13" customFormat="1">
      <c r="A109" s="27" t="s">
        <v>178</v>
      </c>
      <c r="B109" s="28" t="s">
        <v>179</v>
      </c>
      <c r="C109" s="29">
        <f>+C110</f>
        <v>493444000</v>
      </c>
      <c r="D109" s="29">
        <f t="shared" ref="D109:K109" si="68">+D110</f>
        <v>0</v>
      </c>
      <c r="E109" s="29">
        <f t="shared" si="68"/>
        <v>0</v>
      </c>
      <c r="F109" s="29">
        <f t="shared" si="68"/>
        <v>493444000</v>
      </c>
      <c r="G109" s="29">
        <f t="shared" si="68"/>
        <v>205628500</v>
      </c>
      <c r="H109" s="29">
        <f t="shared" si="68"/>
        <v>39443500</v>
      </c>
      <c r="I109" s="29">
        <f t="shared" si="68"/>
        <v>205628500</v>
      </c>
      <c r="J109" s="29">
        <f t="shared" si="68"/>
        <v>38593000</v>
      </c>
      <c r="K109" s="29">
        <f t="shared" si="68"/>
        <v>204778000</v>
      </c>
      <c r="L109" s="165">
        <f t="shared" si="55"/>
        <v>0.41672104635987062</v>
      </c>
      <c r="M109" s="162"/>
    </row>
    <row r="110" spans="1:13" s="3" customFormat="1">
      <c r="A110" s="30" t="s">
        <v>180</v>
      </c>
      <c r="B110" s="31" t="s">
        <v>179</v>
      </c>
      <c r="C110" s="32">
        <v>493444000</v>
      </c>
      <c r="D110" s="32">
        <v>0</v>
      </c>
      <c r="E110" s="32">
        <v>0</v>
      </c>
      <c r="F110" s="32">
        <v>493444000</v>
      </c>
      <c r="G110" s="32">
        <v>205628500</v>
      </c>
      <c r="H110" s="32">
        <v>39443500</v>
      </c>
      <c r="I110" s="32">
        <v>205628500</v>
      </c>
      <c r="J110" s="32">
        <v>38593000</v>
      </c>
      <c r="K110" s="32">
        <v>204778000</v>
      </c>
      <c r="L110" s="165">
        <f t="shared" si="55"/>
        <v>0.41672104635987062</v>
      </c>
      <c r="M110" s="162"/>
    </row>
    <row r="111" spans="1:13" customFormat="1">
      <c r="A111" s="27" t="s">
        <v>181</v>
      </c>
      <c r="B111" s="28" t="s">
        <v>182</v>
      </c>
      <c r="C111" s="29">
        <f>+C112</f>
        <v>3269914000</v>
      </c>
      <c r="D111" s="29">
        <f t="shared" ref="D111:K111" si="69">+D112</f>
        <v>0</v>
      </c>
      <c r="E111" s="29">
        <f t="shared" si="69"/>
        <v>0</v>
      </c>
      <c r="F111" s="29">
        <f t="shared" si="69"/>
        <v>3269914000</v>
      </c>
      <c r="G111" s="29">
        <f t="shared" si="69"/>
        <v>1179782700</v>
      </c>
      <c r="H111" s="29">
        <f t="shared" si="69"/>
        <v>200521200</v>
      </c>
      <c r="I111" s="29">
        <f t="shared" si="69"/>
        <v>1179782700</v>
      </c>
      <c r="J111" s="29">
        <f t="shared" si="69"/>
        <v>200521200</v>
      </c>
      <c r="K111" s="29">
        <f t="shared" si="69"/>
        <v>1179782700</v>
      </c>
      <c r="L111" s="165">
        <f t="shared" si="55"/>
        <v>0.36079930542515798</v>
      </c>
      <c r="M111" s="162"/>
    </row>
    <row r="112" spans="1:13" s="3" customFormat="1">
      <c r="A112" s="30" t="s">
        <v>183</v>
      </c>
      <c r="B112" s="31" t="s">
        <v>182</v>
      </c>
      <c r="C112" s="32">
        <v>3269914000</v>
      </c>
      <c r="D112" s="32">
        <v>0</v>
      </c>
      <c r="E112" s="32">
        <v>0</v>
      </c>
      <c r="F112" s="32">
        <v>3269914000</v>
      </c>
      <c r="G112" s="32">
        <v>1179782700</v>
      </c>
      <c r="H112" s="32">
        <v>200521200</v>
      </c>
      <c r="I112" s="32">
        <v>1179782700</v>
      </c>
      <c r="J112" s="32">
        <v>200521200</v>
      </c>
      <c r="K112" s="32">
        <v>1179782700</v>
      </c>
      <c r="L112" s="165">
        <f t="shared" si="55"/>
        <v>0.36079930542515798</v>
      </c>
      <c r="M112" s="162"/>
    </row>
    <row r="113" spans="1:13" customFormat="1">
      <c r="A113" s="27" t="s">
        <v>184</v>
      </c>
      <c r="B113" s="28" t="s">
        <v>185</v>
      </c>
      <c r="C113" s="29">
        <f>+C114</f>
        <v>118036000</v>
      </c>
      <c r="D113" s="29">
        <f t="shared" ref="D113:K113" si="70">+D114</f>
        <v>0</v>
      </c>
      <c r="E113" s="29">
        <f t="shared" si="70"/>
        <v>0</v>
      </c>
      <c r="F113" s="29">
        <f t="shared" si="70"/>
        <v>118036000</v>
      </c>
      <c r="G113" s="29">
        <f t="shared" si="70"/>
        <v>32304300</v>
      </c>
      <c r="H113" s="29">
        <f t="shared" si="70"/>
        <v>3665600</v>
      </c>
      <c r="I113" s="29">
        <f t="shared" si="70"/>
        <v>32304300</v>
      </c>
      <c r="J113" s="29">
        <f t="shared" si="70"/>
        <v>3665600</v>
      </c>
      <c r="K113" s="29">
        <f t="shared" si="70"/>
        <v>32304300</v>
      </c>
      <c r="L113" s="165">
        <f t="shared" si="55"/>
        <v>0.27368175810769596</v>
      </c>
      <c r="M113" s="162"/>
    </row>
    <row r="114" spans="1:13" s="3" customFormat="1">
      <c r="A114" s="30" t="s">
        <v>186</v>
      </c>
      <c r="B114" s="31" t="s">
        <v>185</v>
      </c>
      <c r="C114" s="32">
        <v>118036000</v>
      </c>
      <c r="D114" s="32">
        <v>0</v>
      </c>
      <c r="E114" s="32">
        <v>0</v>
      </c>
      <c r="F114" s="32">
        <v>118036000</v>
      </c>
      <c r="G114" s="32">
        <v>32304300</v>
      </c>
      <c r="H114" s="32">
        <v>3665600</v>
      </c>
      <c r="I114" s="32">
        <v>32304300</v>
      </c>
      <c r="J114" s="32">
        <v>3665600</v>
      </c>
      <c r="K114" s="32">
        <v>32304300</v>
      </c>
      <c r="L114" s="165">
        <f t="shared" si="55"/>
        <v>0.27368175810769596</v>
      </c>
      <c r="M114" s="162"/>
    </row>
    <row r="115" spans="1:13" s="4" customFormat="1" ht="12">
      <c r="A115" s="11" t="s">
        <v>187</v>
      </c>
      <c r="B115" s="12" t="s">
        <v>188</v>
      </c>
      <c r="C115" s="13">
        <f>+C116+C119+C122</f>
        <v>595205000</v>
      </c>
      <c r="D115" s="13">
        <f t="shared" ref="D115:K115" si="71">+D116+D119+D122</f>
        <v>0</v>
      </c>
      <c r="E115" s="13">
        <f t="shared" si="71"/>
        <v>0</v>
      </c>
      <c r="F115" s="13">
        <f t="shared" si="71"/>
        <v>595205000</v>
      </c>
      <c r="G115" s="13">
        <f t="shared" si="71"/>
        <v>87898684</v>
      </c>
      <c r="H115" s="13">
        <f t="shared" si="71"/>
        <v>15756484</v>
      </c>
      <c r="I115" s="13">
        <f t="shared" si="71"/>
        <v>86333427</v>
      </c>
      <c r="J115" s="13">
        <f t="shared" si="71"/>
        <v>15077131</v>
      </c>
      <c r="K115" s="13">
        <f t="shared" si="71"/>
        <v>85654074</v>
      </c>
      <c r="L115" s="165">
        <f t="shared" si="55"/>
        <v>0.14504822204114548</v>
      </c>
      <c r="M115" s="162"/>
    </row>
    <row r="116" spans="1:13" customFormat="1">
      <c r="A116" s="37" t="s">
        <v>189</v>
      </c>
      <c r="B116" s="38" t="s">
        <v>58</v>
      </c>
      <c r="C116" s="39">
        <f>+C117</f>
        <v>64373000</v>
      </c>
      <c r="D116" s="39">
        <f t="shared" ref="D116:K117" si="72">+D117</f>
        <v>0</v>
      </c>
      <c r="E116" s="39">
        <f t="shared" si="72"/>
        <v>0</v>
      </c>
      <c r="F116" s="39">
        <f t="shared" si="72"/>
        <v>64373000</v>
      </c>
      <c r="G116" s="39">
        <f t="shared" si="72"/>
        <v>4901366</v>
      </c>
      <c r="H116" s="39">
        <f t="shared" si="72"/>
        <v>2350538</v>
      </c>
      <c r="I116" s="39">
        <f t="shared" si="72"/>
        <v>3336109</v>
      </c>
      <c r="J116" s="39">
        <f t="shared" si="72"/>
        <v>1671185</v>
      </c>
      <c r="K116" s="39">
        <f t="shared" si="72"/>
        <v>2656756</v>
      </c>
      <c r="L116" s="165">
        <f t="shared" si="55"/>
        <v>5.1824662513786833E-2</v>
      </c>
      <c r="M116" s="162"/>
    </row>
    <row r="117" spans="1:13" customFormat="1">
      <c r="A117" s="27" t="s">
        <v>190</v>
      </c>
      <c r="B117" s="28" t="s">
        <v>191</v>
      </c>
      <c r="C117" s="29">
        <f>+C118</f>
        <v>64373000</v>
      </c>
      <c r="D117" s="29">
        <f t="shared" si="72"/>
        <v>0</v>
      </c>
      <c r="E117" s="29">
        <f t="shared" si="72"/>
        <v>0</v>
      </c>
      <c r="F117" s="29">
        <f t="shared" si="72"/>
        <v>64373000</v>
      </c>
      <c r="G117" s="29">
        <f t="shared" si="72"/>
        <v>4901366</v>
      </c>
      <c r="H117" s="29">
        <f t="shared" si="72"/>
        <v>2350538</v>
      </c>
      <c r="I117" s="29">
        <f t="shared" si="72"/>
        <v>3336109</v>
      </c>
      <c r="J117" s="29">
        <f t="shared" si="72"/>
        <v>1671185</v>
      </c>
      <c r="K117" s="29">
        <f t="shared" si="72"/>
        <v>2656756</v>
      </c>
      <c r="L117" s="165">
        <f t="shared" si="55"/>
        <v>5.1824662513786833E-2</v>
      </c>
      <c r="M117" s="162"/>
    </row>
    <row r="118" spans="1:13" s="3" customFormat="1">
      <c r="A118" s="30" t="s">
        <v>192</v>
      </c>
      <c r="B118" s="31" t="s">
        <v>191</v>
      </c>
      <c r="C118" s="32">
        <v>64373000</v>
      </c>
      <c r="D118" s="32">
        <v>0</v>
      </c>
      <c r="E118" s="32">
        <v>0</v>
      </c>
      <c r="F118" s="32">
        <v>64373000</v>
      </c>
      <c r="G118" s="32">
        <v>4901366</v>
      </c>
      <c r="H118" s="32">
        <v>2350538</v>
      </c>
      <c r="I118" s="32">
        <v>3336109</v>
      </c>
      <c r="J118" s="32">
        <v>1671185</v>
      </c>
      <c r="K118" s="32">
        <v>2656756</v>
      </c>
      <c r="L118" s="165">
        <f t="shared" si="55"/>
        <v>5.1824662513786833E-2</v>
      </c>
      <c r="M118" s="162"/>
    </row>
    <row r="119" spans="1:13" customFormat="1">
      <c r="A119" s="37" t="s">
        <v>193</v>
      </c>
      <c r="B119" s="38" t="s">
        <v>194</v>
      </c>
      <c r="C119" s="39">
        <f>+C120</f>
        <v>272349000</v>
      </c>
      <c r="D119" s="39">
        <f t="shared" ref="D119:K120" si="73">+D120</f>
        <v>0</v>
      </c>
      <c r="E119" s="39">
        <f t="shared" si="73"/>
        <v>0</v>
      </c>
      <c r="F119" s="39">
        <f t="shared" si="73"/>
        <v>272349000</v>
      </c>
      <c r="G119" s="39">
        <f t="shared" si="73"/>
        <v>0</v>
      </c>
      <c r="H119" s="39">
        <f t="shared" si="73"/>
        <v>0</v>
      </c>
      <c r="I119" s="39">
        <f t="shared" si="73"/>
        <v>0</v>
      </c>
      <c r="J119" s="39">
        <f t="shared" si="73"/>
        <v>0</v>
      </c>
      <c r="K119" s="39">
        <f t="shared" si="73"/>
        <v>0</v>
      </c>
      <c r="L119" s="165">
        <f t="shared" si="55"/>
        <v>0</v>
      </c>
      <c r="M119" s="162"/>
    </row>
    <row r="120" spans="1:13" customFormat="1">
      <c r="A120" s="27" t="s">
        <v>195</v>
      </c>
      <c r="B120" s="28" t="s">
        <v>194</v>
      </c>
      <c r="C120" s="29">
        <f>+C121</f>
        <v>272349000</v>
      </c>
      <c r="D120" s="29">
        <f t="shared" si="73"/>
        <v>0</v>
      </c>
      <c r="E120" s="29">
        <f t="shared" si="73"/>
        <v>0</v>
      </c>
      <c r="F120" s="29">
        <f t="shared" si="73"/>
        <v>272349000</v>
      </c>
      <c r="G120" s="29">
        <f t="shared" si="73"/>
        <v>0</v>
      </c>
      <c r="H120" s="29">
        <f t="shared" si="73"/>
        <v>0</v>
      </c>
      <c r="I120" s="29">
        <f t="shared" si="73"/>
        <v>0</v>
      </c>
      <c r="J120" s="29">
        <f t="shared" si="73"/>
        <v>0</v>
      </c>
      <c r="K120" s="29">
        <f t="shared" si="73"/>
        <v>0</v>
      </c>
      <c r="L120" s="165">
        <f t="shared" si="55"/>
        <v>0</v>
      </c>
      <c r="M120" s="162"/>
    </row>
    <row r="121" spans="1:13" s="3" customFormat="1">
      <c r="A121" s="30" t="s">
        <v>196</v>
      </c>
      <c r="B121" s="31" t="s">
        <v>197</v>
      </c>
      <c r="C121" s="32">
        <v>272349000</v>
      </c>
      <c r="D121" s="32">
        <v>0</v>
      </c>
      <c r="E121" s="32">
        <v>0</v>
      </c>
      <c r="F121" s="32">
        <v>272349000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165">
        <f t="shared" si="55"/>
        <v>0</v>
      </c>
      <c r="M121" s="162"/>
    </row>
    <row r="122" spans="1:13" customFormat="1">
      <c r="A122" s="37" t="s">
        <v>198</v>
      </c>
      <c r="B122" s="38" t="s">
        <v>199</v>
      </c>
      <c r="C122" s="39">
        <f>+C123</f>
        <v>258483000</v>
      </c>
      <c r="D122" s="39">
        <f t="shared" ref="D122:K123" si="74">+D123</f>
        <v>0</v>
      </c>
      <c r="E122" s="39">
        <f t="shared" si="74"/>
        <v>0</v>
      </c>
      <c r="F122" s="39">
        <f t="shared" si="74"/>
        <v>258483000</v>
      </c>
      <c r="G122" s="39">
        <f t="shared" si="74"/>
        <v>82997318</v>
      </c>
      <c r="H122" s="39">
        <f t="shared" si="74"/>
        <v>13405946</v>
      </c>
      <c r="I122" s="39">
        <f t="shared" si="74"/>
        <v>82997318</v>
      </c>
      <c r="J122" s="39">
        <f t="shared" si="74"/>
        <v>13405946</v>
      </c>
      <c r="K122" s="39">
        <f t="shared" si="74"/>
        <v>82997318</v>
      </c>
      <c r="L122" s="165">
        <f t="shared" si="55"/>
        <v>0.32109391333279169</v>
      </c>
      <c r="M122" s="162"/>
    </row>
    <row r="123" spans="1:13" customFormat="1">
      <c r="A123" s="27" t="s">
        <v>200</v>
      </c>
      <c r="B123" s="28" t="s">
        <v>199</v>
      </c>
      <c r="C123" s="29">
        <f>+C124</f>
        <v>258483000</v>
      </c>
      <c r="D123" s="29">
        <f t="shared" si="74"/>
        <v>0</v>
      </c>
      <c r="E123" s="29">
        <f t="shared" si="74"/>
        <v>0</v>
      </c>
      <c r="F123" s="29">
        <f t="shared" si="74"/>
        <v>258483000</v>
      </c>
      <c r="G123" s="29">
        <f t="shared" si="74"/>
        <v>82997318</v>
      </c>
      <c r="H123" s="29">
        <f t="shared" si="74"/>
        <v>13405946</v>
      </c>
      <c r="I123" s="29">
        <f t="shared" si="74"/>
        <v>82997318</v>
      </c>
      <c r="J123" s="29">
        <f t="shared" si="74"/>
        <v>13405946</v>
      </c>
      <c r="K123" s="29">
        <f t="shared" si="74"/>
        <v>82997318</v>
      </c>
      <c r="L123" s="165">
        <f t="shared" si="55"/>
        <v>0.32109391333279169</v>
      </c>
      <c r="M123" s="162"/>
    </row>
    <row r="124" spans="1:13" s="3" customFormat="1" ht="15.75" customHeight="1">
      <c r="A124" s="30" t="s">
        <v>201</v>
      </c>
      <c r="B124" s="31" t="s">
        <v>199</v>
      </c>
      <c r="C124" s="32">
        <v>258483000</v>
      </c>
      <c r="D124" s="32">
        <v>0</v>
      </c>
      <c r="E124" s="32">
        <v>0</v>
      </c>
      <c r="F124" s="32">
        <v>258483000</v>
      </c>
      <c r="G124" s="32">
        <v>82997318</v>
      </c>
      <c r="H124" s="32">
        <v>13405946</v>
      </c>
      <c r="I124" s="32">
        <v>82997318</v>
      </c>
      <c r="J124" s="32">
        <v>13405946</v>
      </c>
      <c r="K124" s="32">
        <v>82997318</v>
      </c>
      <c r="L124" s="165">
        <f t="shared" si="55"/>
        <v>0.32109391333279169</v>
      </c>
      <c r="M124" s="162"/>
    </row>
    <row r="125" spans="1:13" s="20" customFormat="1" ht="12">
      <c r="A125" s="17" t="s">
        <v>202</v>
      </c>
      <c r="B125" s="18" t="s">
        <v>203</v>
      </c>
      <c r="C125" s="19">
        <f>+C126+C163</f>
        <v>54836591000</v>
      </c>
      <c r="D125" s="19">
        <f t="shared" ref="D125:K125" si="75">+D126+D163</f>
        <v>0</v>
      </c>
      <c r="E125" s="19">
        <f t="shared" si="75"/>
        <v>0</v>
      </c>
      <c r="F125" s="19">
        <f t="shared" si="75"/>
        <v>54836591000</v>
      </c>
      <c r="G125" s="19">
        <f>+G126+G163</f>
        <v>54836591000</v>
      </c>
      <c r="H125" s="19">
        <f t="shared" si="75"/>
        <v>1280014574</v>
      </c>
      <c r="I125" s="19">
        <f t="shared" si="75"/>
        <v>42583134312</v>
      </c>
      <c r="J125" s="19">
        <f t="shared" si="75"/>
        <v>2375109736</v>
      </c>
      <c r="K125" s="19">
        <f t="shared" si="75"/>
        <v>20336585874</v>
      </c>
      <c r="L125" s="165">
        <f t="shared" si="55"/>
        <v>0.77654598025613952</v>
      </c>
      <c r="M125" s="162"/>
    </row>
    <row r="126" spans="1:13" customFormat="1">
      <c r="A126" s="40" t="s">
        <v>204</v>
      </c>
      <c r="B126" s="41" t="s">
        <v>21</v>
      </c>
      <c r="C126" s="42">
        <f>+C127+C135+C148</f>
        <v>42633779000</v>
      </c>
      <c r="D126" s="42">
        <f t="shared" ref="D126:K126" si="76">+D127+D135+D148</f>
        <v>0</v>
      </c>
      <c r="E126" s="42">
        <f t="shared" si="76"/>
        <v>0</v>
      </c>
      <c r="F126" s="42">
        <f t="shared" si="76"/>
        <v>42633779000</v>
      </c>
      <c r="G126" s="42">
        <f t="shared" si="76"/>
        <v>42633779000</v>
      </c>
      <c r="H126" s="42">
        <f t="shared" si="76"/>
        <v>156653387</v>
      </c>
      <c r="I126" s="42">
        <f t="shared" si="76"/>
        <v>36753311945</v>
      </c>
      <c r="J126" s="42">
        <f t="shared" si="76"/>
        <v>1255879674</v>
      </c>
      <c r="K126" s="42">
        <f t="shared" si="76"/>
        <v>16342887332</v>
      </c>
      <c r="L126" s="165">
        <f t="shared" si="55"/>
        <v>0.86207023649017833</v>
      </c>
      <c r="M126" s="162"/>
    </row>
    <row r="127" spans="1:13" customFormat="1">
      <c r="A127" s="37" t="s">
        <v>205</v>
      </c>
      <c r="B127" s="38" t="s">
        <v>206</v>
      </c>
      <c r="C127" s="39">
        <f>+C128</f>
        <v>38214187000</v>
      </c>
      <c r="D127" s="39">
        <f t="shared" ref="D127:K127" si="77">+D128</f>
        <v>0</v>
      </c>
      <c r="E127" s="39">
        <f t="shared" si="77"/>
        <v>0</v>
      </c>
      <c r="F127" s="39">
        <f t="shared" si="77"/>
        <v>38214187000</v>
      </c>
      <c r="G127" s="39">
        <f t="shared" si="77"/>
        <v>38214187000</v>
      </c>
      <c r="H127" s="39">
        <f t="shared" si="77"/>
        <v>141702571</v>
      </c>
      <c r="I127" s="39">
        <f t="shared" si="77"/>
        <v>33092576136</v>
      </c>
      <c r="J127" s="39">
        <f t="shared" si="77"/>
        <v>1246043587</v>
      </c>
      <c r="K127" s="39">
        <f t="shared" si="77"/>
        <v>15472356142</v>
      </c>
      <c r="L127" s="165">
        <f t="shared" si="55"/>
        <v>0.86597619193102293</v>
      </c>
      <c r="M127" s="162"/>
    </row>
    <row r="128" spans="1:13" customFormat="1">
      <c r="A128" s="27" t="s">
        <v>207</v>
      </c>
      <c r="B128" s="28" t="s">
        <v>23</v>
      </c>
      <c r="C128" s="29">
        <f>+SUM(C129:C134)</f>
        <v>38214187000</v>
      </c>
      <c r="D128" s="29">
        <f t="shared" ref="D128:K128" si="78">+SUM(D129:D134)</f>
        <v>0</v>
      </c>
      <c r="E128" s="29">
        <f t="shared" si="78"/>
        <v>0</v>
      </c>
      <c r="F128" s="29">
        <f t="shared" si="78"/>
        <v>38214187000</v>
      </c>
      <c r="G128" s="29">
        <f t="shared" si="78"/>
        <v>38214187000</v>
      </c>
      <c r="H128" s="29">
        <f t="shared" si="78"/>
        <v>141702571</v>
      </c>
      <c r="I128" s="29">
        <f t="shared" si="78"/>
        <v>33092576136</v>
      </c>
      <c r="J128" s="29">
        <f t="shared" si="78"/>
        <v>1246043587</v>
      </c>
      <c r="K128" s="29">
        <f t="shared" si="78"/>
        <v>15472356142</v>
      </c>
      <c r="L128" s="165">
        <f t="shared" si="55"/>
        <v>0.86597619193102293</v>
      </c>
      <c r="M128" s="162"/>
    </row>
    <row r="129" spans="1:13" s="3" customFormat="1">
      <c r="A129" s="30" t="s">
        <v>208</v>
      </c>
      <c r="B129" s="31" t="s">
        <v>209</v>
      </c>
      <c r="C129" s="33">
        <v>7943910000</v>
      </c>
      <c r="D129" s="33">
        <v>0</v>
      </c>
      <c r="E129" s="33">
        <v>0</v>
      </c>
      <c r="F129" s="33">
        <v>7943910000</v>
      </c>
      <c r="G129" s="33">
        <v>7943910000</v>
      </c>
      <c r="H129" s="33">
        <v>20929020</v>
      </c>
      <c r="I129" s="33">
        <v>5381794113</v>
      </c>
      <c r="J129" s="33">
        <v>330596221</v>
      </c>
      <c r="K129" s="33">
        <v>2796242849</v>
      </c>
      <c r="L129" s="165">
        <f t="shared" si="55"/>
        <v>0.67747420514582868</v>
      </c>
      <c r="M129" s="162"/>
    </row>
    <row r="130" spans="1:13" s="3" customFormat="1">
      <c r="A130" s="30" t="s">
        <v>210</v>
      </c>
      <c r="B130" s="31" t="s">
        <v>211</v>
      </c>
      <c r="C130" s="33">
        <v>11174283000</v>
      </c>
      <c r="D130" s="33">
        <v>0</v>
      </c>
      <c r="E130" s="33">
        <v>0</v>
      </c>
      <c r="F130" s="33">
        <v>11174283000</v>
      </c>
      <c r="G130" s="33">
        <v>11174283000</v>
      </c>
      <c r="H130" s="33">
        <v>76856207</v>
      </c>
      <c r="I130" s="33">
        <v>10052812263</v>
      </c>
      <c r="J130" s="33">
        <v>505401960</v>
      </c>
      <c r="K130" s="33">
        <v>4930797901</v>
      </c>
      <c r="L130" s="165">
        <f t="shared" si="55"/>
        <v>0.89963823746006788</v>
      </c>
      <c r="M130" s="162"/>
    </row>
    <row r="131" spans="1:13" s="3" customFormat="1">
      <c r="A131" s="30" t="s">
        <v>212</v>
      </c>
      <c r="B131" s="31" t="s">
        <v>213</v>
      </c>
      <c r="C131" s="33">
        <v>4618814000</v>
      </c>
      <c r="D131" s="33">
        <v>0</v>
      </c>
      <c r="E131" s="33">
        <v>0</v>
      </c>
      <c r="F131" s="33">
        <v>4618814000</v>
      </c>
      <c r="G131" s="33">
        <v>4618814000</v>
      </c>
      <c r="H131" s="33">
        <v>16136995</v>
      </c>
      <c r="I131" s="33">
        <v>4176093688</v>
      </c>
      <c r="J131" s="33">
        <v>118864597</v>
      </c>
      <c r="K131" s="33">
        <v>1926932687</v>
      </c>
      <c r="L131" s="165">
        <f t="shared" si="55"/>
        <v>0.90414848660283786</v>
      </c>
      <c r="M131" s="162"/>
    </row>
    <row r="132" spans="1:13" s="3" customFormat="1">
      <c r="A132" s="30" t="s">
        <v>214</v>
      </c>
      <c r="B132" s="31" t="s">
        <v>215</v>
      </c>
      <c r="C132" s="33">
        <v>6766523000</v>
      </c>
      <c r="D132" s="33">
        <v>0</v>
      </c>
      <c r="E132" s="33">
        <v>0</v>
      </c>
      <c r="F132" s="33">
        <v>6766523000</v>
      </c>
      <c r="G132" s="33">
        <v>6766523000</v>
      </c>
      <c r="H132" s="33">
        <v>27780349</v>
      </c>
      <c r="I132" s="33">
        <v>6404143919</v>
      </c>
      <c r="J132" s="33">
        <v>98129521</v>
      </c>
      <c r="K132" s="33">
        <v>2721504130</v>
      </c>
      <c r="L132" s="165">
        <f t="shared" si="55"/>
        <v>0.94644530418355188</v>
      </c>
      <c r="M132" s="162"/>
    </row>
    <row r="133" spans="1:13" s="3" customFormat="1">
      <c r="A133" s="30" t="s">
        <v>216</v>
      </c>
      <c r="B133" s="31" t="s">
        <v>217</v>
      </c>
      <c r="C133" s="33">
        <v>6340437000</v>
      </c>
      <c r="D133" s="33">
        <v>0</v>
      </c>
      <c r="E133" s="33">
        <v>0</v>
      </c>
      <c r="F133" s="33">
        <v>6340437000</v>
      </c>
      <c r="G133" s="33">
        <v>6340437000</v>
      </c>
      <c r="H133" s="33">
        <v>0</v>
      </c>
      <c r="I133" s="33">
        <v>6043641653</v>
      </c>
      <c r="J133" s="33">
        <v>87631597</v>
      </c>
      <c r="K133" s="33">
        <v>2657352887</v>
      </c>
      <c r="L133" s="165">
        <f t="shared" si="55"/>
        <v>0.95319008027364671</v>
      </c>
      <c r="M133" s="162"/>
    </row>
    <row r="134" spans="1:13" s="3" customFormat="1">
      <c r="A134" s="30" t="s">
        <v>218</v>
      </c>
      <c r="B134" s="31" t="s">
        <v>219</v>
      </c>
      <c r="C134" s="33">
        <v>1370220000</v>
      </c>
      <c r="D134" s="33">
        <v>0</v>
      </c>
      <c r="E134" s="33">
        <v>0</v>
      </c>
      <c r="F134" s="33">
        <v>1370220000</v>
      </c>
      <c r="G134" s="33">
        <v>1370220000</v>
      </c>
      <c r="H134" s="33">
        <v>0</v>
      </c>
      <c r="I134" s="33">
        <v>1034090500</v>
      </c>
      <c r="J134" s="33">
        <v>105419691</v>
      </c>
      <c r="K134" s="33">
        <v>439525688</v>
      </c>
      <c r="L134" s="165">
        <f t="shared" si="55"/>
        <v>0.75468939294419879</v>
      </c>
      <c r="M134" s="162"/>
    </row>
    <row r="135" spans="1:13" customFormat="1">
      <c r="A135" s="37" t="s">
        <v>220</v>
      </c>
      <c r="B135" s="38" t="s">
        <v>221</v>
      </c>
      <c r="C135" s="39">
        <f>+C136+C138+C140+C142+C144+C146</f>
        <v>934088000</v>
      </c>
      <c r="D135" s="39">
        <f t="shared" ref="D135:K135" si="79">+D136+D138+D140+D142+D144+D146</f>
        <v>0</v>
      </c>
      <c r="E135" s="39">
        <f t="shared" si="79"/>
        <v>0</v>
      </c>
      <c r="F135" s="39">
        <f t="shared" si="79"/>
        <v>934088000</v>
      </c>
      <c r="G135" s="39">
        <f t="shared" si="79"/>
        <v>934088000</v>
      </c>
      <c r="H135" s="39">
        <f t="shared" si="79"/>
        <v>0</v>
      </c>
      <c r="I135" s="39">
        <f t="shared" si="79"/>
        <v>516908221</v>
      </c>
      <c r="J135" s="39">
        <f t="shared" si="79"/>
        <v>0</v>
      </c>
      <c r="K135" s="39">
        <f t="shared" si="79"/>
        <v>0</v>
      </c>
      <c r="L135" s="165">
        <f t="shared" si="55"/>
        <v>0.55338278727486057</v>
      </c>
      <c r="M135" s="162"/>
    </row>
    <row r="136" spans="1:13" customFormat="1">
      <c r="A136" s="27" t="s">
        <v>222</v>
      </c>
      <c r="B136" s="28" t="s">
        <v>223</v>
      </c>
      <c r="C136" s="29">
        <f>+C137</f>
        <v>41622000</v>
      </c>
      <c r="D136" s="29">
        <f t="shared" ref="D136:K136" si="80">+D137</f>
        <v>0</v>
      </c>
      <c r="E136" s="29">
        <f t="shared" si="80"/>
        <v>0</v>
      </c>
      <c r="F136" s="29">
        <f t="shared" si="80"/>
        <v>41622000</v>
      </c>
      <c r="G136" s="29">
        <f t="shared" si="80"/>
        <v>41622000</v>
      </c>
      <c r="H136" s="29">
        <f t="shared" si="80"/>
        <v>0</v>
      </c>
      <c r="I136" s="29">
        <f t="shared" si="80"/>
        <v>40857418</v>
      </c>
      <c r="J136" s="29">
        <f t="shared" si="80"/>
        <v>0</v>
      </c>
      <c r="K136" s="29">
        <f t="shared" si="80"/>
        <v>0</v>
      </c>
      <c r="L136" s="165">
        <f t="shared" si="55"/>
        <v>0.98163033972418434</v>
      </c>
      <c r="M136" s="162"/>
    </row>
    <row r="137" spans="1:13" s="3" customFormat="1">
      <c r="A137" s="30" t="s">
        <v>224</v>
      </c>
      <c r="B137" s="31" t="s">
        <v>225</v>
      </c>
      <c r="C137" s="33">
        <v>41622000</v>
      </c>
      <c r="D137" s="33">
        <v>0</v>
      </c>
      <c r="E137" s="33">
        <v>0</v>
      </c>
      <c r="F137" s="33">
        <v>41622000</v>
      </c>
      <c r="G137" s="33">
        <v>41622000</v>
      </c>
      <c r="H137" s="33">
        <v>0</v>
      </c>
      <c r="I137" s="33">
        <v>40857418</v>
      </c>
      <c r="J137" s="33">
        <v>0</v>
      </c>
      <c r="K137" s="33">
        <v>0</v>
      </c>
      <c r="L137" s="165">
        <f t="shared" si="55"/>
        <v>0.98163033972418434</v>
      </c>
      <c r="M137" s="162"/>
    </row>
    <row r="138" spans="1:13" customFormat="1">
      <c r="A138" s="27" t="s">
        <v>226</v>
      </c>
      <c r="B138" s="28" t="s">
        <v>227</v>
      </c>
      <c r="C138" s="29">
        <f>+C139</f>
        <v>173052000</v>
      </c>
      <c r="D138" s="29">
        <f t="shared" ref="D138:K138" si="81">+D139</f>
        <v>0</v>
      </c>
      <c r="E138" s="29">
        <f t="shared" si="81"/>
        <v>0</v>
      </c>
      <c r="F138" s="29">
        <f t="shared" si="81"/>
        <v>173052000</v>
      </c>
      <c r="G138" s="29">
        <f t="shared" si="81"/>
        <v>173052000</v>
      </c>
      <c r="H138" s="29">
        <f t="shared" si="81"/>
        <v>0</v>
      </c>
      <c r="I138" s="29">
        <f t="shared" si="81"/>
        <v>125819352</v>
      </c>
      <c r="J138" s="29">
        <f t="shared" si="81"/>
        <v>0</v>
      </c>
      <c r="K138" s="29">
        <f t="shared" si="81"/>
        <v>0</v>
      </c>
      <c r="L138" s="165">
        <f t="shared" si="55"/>
        <v>0.72706095277719995</v>
      </c>
      <c r="M138" s="162"/>
    </row>
    <row r="139" spans="1:13" s="3" customFormat="1">
      <c r="A139" s="30" t="s">
        <v>228</v>
      </c>
      <c r="B139" s="31" t="s">
        <v>229</v>
      </c>
      <c r="C139" s="33">
        <v>173052000</v>
      </c>
      <c r="D139" s="33">
        <v>0</v>
      </c>
      <c r="E139" s="33">
        <v>0</v>
      </c>
      <c r="F139" s="33">
        <v>173052000</v>
      </c>
      <c r="G139" s="33">
        <v>173052000</v>
      </c>
      <c r="H139" s="33">
        <v>0</v>
      </c>
      <c r="I139" s="33">
        <v>125819352</v>
      </c>
      <c r="J139" s="33">
        <v>0</v>
      </c>
      <c r="K139" s="33">
        <v>0</v>
      </c>
      <c r="L139" s="165">
        <f t="shared" ref="L139:L202" si="82">+IFERROR(I139/F139,0)</f>
        <v>0.72706095277719995</v>
      </c>
      <c r="M139" s="162"/>
    </row>
    <row r="140" spans="1:13" customFormat="1">
      <c r="A140" s="27" t="s">
        <v>230</v>
      </c>
      <c r="B140" s="28" t="s">
        <v>231</v>
      </c>
      <c r="C140" s="29">
        <f>+C141</f>
        <v>68990000</v>
      </c>
      <c r="D140" s="29">
        <f t="shared" ref="D140:K140" si="83">+D141</f>
        <v>0</v>
      </c>
      <c r="E140" s="29">
        <f t="shared" si="83"/>
        <v>0</v>
      </c>
      <c r="F140" s="29">
        <f t="shared" si="83"/>
        <v>68990000</v>
      </c>
      <c r="G140" s="29">
        <f t="shared" si="83"/>
        <v>68990000</v>
      </c>
      <c r="H140" s="29">
        <f t="shared" si="83"/>
        <v>0</v>
      </c>
      <c r="I140" s="29">
        <f t="shared" si="83"/>
        <v>56409390</v>
      </c>
      <c r="J140" s="29">
        <f t="shared" si="83"/>
        <v>0</v>
      </c>
      <c r="K140" s="29">
        <f t="shared" si="83"/>
        <v>0</v>
      </c>
      <c r="L140" s="165">
        <f t="shared" si="82"/>
        <v>0.81764589070879834</v>
      </c>
      <c r="M140" s="162"/>
    </row>
    <row r="141" spans="1:13" s="3" customFormat="1">
      <c r="A141" s="30" t="s">
        <v>232</v>
      </c>
      <c r="B141" s="31" t="s">
        <v>233</v>
      </c>
      <c r="C141" s="33">
        <v>68990000</v>
      </c>
      <c r="D141" s="33">
        <v>0</v>
      </c>
      <c r="E141" s="33">
        <v>0</v>
      </c>
      <c r="F141" s="33">
        <v>68990000</v>
      </c>
      <c r="G141" s="33">
        <v>68990000</v>
      </c>
      <c r="H141" s="33">
        <v>0</v>
      </c>
      <c r="I141" s="33">
        <v>56409390</v>
      </c>
      <c r="J141" s="33">
        <v>0</v>
      </c>
      <c r="K141" s="33">
        <v>0</v>
      </c>
      <c r="L141" s="165">
        <f t="shared" si="82"/>
        <v>0.81764589070879834</v>
      </c>
      <c r="M141" s="162"/>
    </row>
    <row r="142" spans="1:13" customFormat="1">
      <c r="A142" s="27" t="s">
        <v>234</v>
      </c>
      <c r="B142" s="28" t="s">
        <v>235</v>
      </c>
      <c r="C142" s="29">
        <f>+C143</f>
        <v>442013000</v>
      </c>
      <c r="D142" s="29">
        <f t="shared" ref="D142:K142" si="84">+D143</f>
        <v>0</v>
      </c>
      <c r="E142" s="29">
        <f t="shared" si="84"/>
        <v>0</v>
      </c>
      <c r="F142" s="29">
        <f t="shared" si="84"/>
        <v>442013000</v>
      </c>
      <c r="G142" s="29">
        <f t="shared" si="84"/>
        <v>442013000</v>
      </c>
      <c r="H142" s="29">
        <f t="shared" si="84"/>
        <v>0</v>
      </c>
      <c r="I142" s="29">
        <f t="shared" si="84"/>
        <v>130455410</v>
      </c>
      <c r="J142" s="29">
        <f t="shared" si="84"/>
        <v>0</v>
      </c>
      <c r="K142" s="29">
        <f t="shared" si="84"/>
        <v>0</v>
      </c>
      <c r="L142" s="165">
        <f t="shared" si="82"/>
        <v>0.29513930585752002</v>
      </c>
      <c r="M142" s="162"/>
    </row>
    <row r="143" spans="1:13" s="3" customFormat="1">
      <c r="A143" s="30" t="s">
        <v>236</v>
      </c>
      <c r="B143" s="31" t="s">
        <v>237</v>
      </c>
      <c r="C143" s="33">
        <v>442013000</v>
      </c>
      <c r="D143" s="33">
        <v>0</v>
      </c>
      <c r="E143" s="33">
        <v>0</v>
      </c>
      <c r="F143" s="33">
        <v>442013000</v>
      </c>
      <c r="G143" s="33">
        <v>442013000</v>
      </c>
      <c r="H143" s="33">
        <v>0</v>
      </c>
      <c r="I143" s="33">
        <v>130455410</v>
      </c>
      <c r="J143" s="33">
        <v>0</v>
      </c>
      <c r="K143" s="33">
        <v>0</v>
      </c>
      <c r="L143" s="165">
        <f t="shared" si="82"/>
        <v>0.29513930585752002</v>
      </c>
      <c r="M143" s="162"/>
    </row>
    <row r="144" spans="1:13" customFormat="1">
      <c r="A144" s="27" t="s">
        <v>238</v>
      </c>
      <c r="B144" s="28" t="s">
        <v>239</v>
      </c>
      <c r="C144" s="29">
        <f>+C145</f>
        <v>180474000</v>
      </c>
      <c r="D144" s="29">
        <f t="shared" ref="D144:K144" si="85">+D145</f>
        <v>0</v>
      </c>
      <c r="E144" s="29">
        <f t="shared" si="85"/>
        <v>0</v>
      </c>
      <c r="F144" s="29">
        <f t="shared" si="85"/>
        <v>180474000</v>
      </c>
      <c r="G144" s="29">
        <f t="shared" si="85"/>
        <v>180474000</v>
      </c>
      <c r="H144" s="29">
        <f t="shared" si="85"/>
        <v>0</v>
      </c>
      <c r="I144" s="29">
        <f t="shared" si="85"/>
        <v>157199447</v>
      </c>
      <c r="J144" s="29">
        <f t="shared" si="85"/>
        <v>0</v>
      </c>
      <c r="K144" s="29">
        <f t="shared" si="85"/>
        <v>0</v>
      </c>
      <c r="L144" s="165">
        <f t="shared" si="82"/>
        <v>0.8710365315779558</v>
      </c>
      <c r="M144" s="162"/>
    </row>
    <row r="145" spans="1:13" s="3" customFormat="1">
      <c r="A145" s="30" t="s">
        <v>240</v>
      </c>
      <c r="B145" s="31" t="s">
        <v>241</v>
      </c>
      <c r="C145" s="33">
        <v>180474000</v>
      </c>
      <c r="D145" s="33">
        <v>0</v>
      </c>
      <c r="E145" s="33">
        <v>0</v>
      </c>
      <c r="F145" s="33">
        <v>180474000</v>
      </c>
      <c r="G145" s="33">
        <v>180474000</v>
      </c>
      <c r="H145" s="33">
        <v>0</v>
      </c>
      <c r="I145" s="33">
        <v>157199447</v>
      </c>
      <c r="J145" s="33">
        <v>0</v>
      </c>
      <c r="K145" s="33">
        <v>0</v>
      </c>
      <c r="L145" s="165">
        <f t="shared" si="82"/>
        <v>0.8710365315779558</v>
      </c>
      <c r="M145" s="162"/>
    </row>
    <row r="146" spans="1:13" customFormat="1">
      <c r="A146" s="27" t="s">
        <v>242</v>
      </c>
      <c r="B146" s="28" t="s">
        <v>243</v>
      </c>
      <c r="C146" s="29">
        <f>+C147</f>
        <v>27937000</v>
      </c>
      <c r="D146" s="29">
        <f t="shared" ref="D146:K146" si="86">+D147</f>
        <v>0</v>
      </c>
      <c r="E146" s="29">
        <f t="shared" si="86"/>
        <v>0</v>
      </c>
      <c r="F146" s="29">
        <f t="shared" si="86"/>
        <v>27937000</v>
      </c>
      <c r="G146" s="29">
        <f t="shared" si="86"/>
        <v>27937000</v>
      </c>
      <c r="H146" s="29">
        <f t="shared" si="86"/>
        <v>0</v>
      </c>
      <c r="I146" s="29">
        <f t="shared" si="86"/>
        <v>6167204</v>
      </c>
      <c r="J146" s="29">
        <f t="shared" si="86"/>
        <v>0</v>
      </c>
      <c r="K146" s="29">
        <f t="shared" si="86"/>
        <v>0</v>
      </c>
      <c r="L146" s="165">
        <f t="shared" si="82"/>
        <v>0.2207539821741776</v>
      </c>
      <c r="M146" s="162"/>
    </row>
    <row r="147" spans="1:13" s="3" customFormat="1">
      <c r="A147" s="30" t="s">
        <v>244</v>
      </c>
      <c r="B147" s="31" t="s">
        <v>243</v>
      </c>
      <c r="C147" s="33">
        <v>27937000</v>
      </c>
      <c r="D147" s="33">
        <v>0</v>
      </c>
      <c r="E147" s="33">
        <v>0</v>
      </c>
      <c r="F147" s="33">
        <v>27937000</v>
      </c>
      <c r="G147" s="33">
        <v>27937000</v>
      </c>
      <c r="H147" s="33">
        <v>0</v>
      </c>
      <c r="I147" s="33">
        <v>6167204</v>
      </c>
      <c r="J147" s="33">
        <v>0</v>
      </c>
      <c r="K147" s="33">
        <v>0</v>
      </c>
      <c r="L147" s="165">
        <f t="shared" si="82"/>
        <v>0.2207539821741776</v>
      </c>
      <c r="M147" s="162"/>
    </row>
    <row r="148" spans="1:13" customFormat="1">
      <c r="A148" s="37" t="s">
        <v>245</v>
      </c>
      <c r="B148" s="38" t="s">
        <v>58</v>
      </c>
      <c r="C148" s="39">
        <f>+C149+C156</f>
        <v>3485504000</v>
      </c>
      <c r="D148" s="39">
        <f t="shared" ref="D148:K148" si="87">+D149+D156</f>
        <v>0</v>
      </c>
      <c r="E148" s="39">
        <f t="shared" si="87"/>
        <v>0</v>
      </c>
      <c r="F148" s="39">
        <f t="shared" si="87"/>
        <v>3485504000</v>
      </c>
      <c r="G148" s="39">
        <f t="shared" si="87"/>
        <v>3485504000</v>
      </c>
      <c r="H148" s="39">
        <f t="shared" si="87"/>
        <v>14950816</v>
      </c>
      <c r="I148" s="39">
        <f t="shared" si="87"/>
        <v>3143827588</v>
      </c>
      <c r="J148" s="39">
        <f t="shared" si="87"/>
        <v>9836087</v>
      </c>
      <c r="K148" s="39">
        <f t="shared" si="87"/>
        <v>870531190</v>
      </c>
      <c r="L148" s="165">
        <f t="shared" si="82"/>
        <v>0.90197216471419916</v>
      </c>
      <c r="M148" s="162"/>
    </row>
    <row r="149" spans="1:13" customFormat="1">
      <c r="A149" s="27" t="s">
        <v>246</v>
      </c>
      <c r="B149" s="28" t="s">
        <v>60</v>
      </c>
      <c r="C149" s="29">
        <f>+SUM(C150:C155)</f>
        <v>2234297000</v>
      </c>
      <c r="D149" s="29">
        <f t="shared" ref="D149:K149" si="88">+SUM(D150:D155)</f>
        <v>0</v>
      </c>
      <c r="E149" s="29">
        <f t="shared" si="88"/>
        <v>0</v>
      </c>
      <c r="F149" s="29">
        <f t="shared" si="88"/>
        <v>2234297000</v>
      </c>
      <c r="G149" s="29">
        <f t="shared" si="88"/>
        <v>2234297000</v>
      </c>
      <c r="H149" s="29">
        <f t="shared" si="88"/>
        <v>9583859</v>
      </c>
      <c r="I149" s="29">
        <f t="shared" si="88"/>
        <v>2015274377</v>
      </c>
      <c r="J149" s="29">
        <f t="shared" si="88"/>
        <v>6305186</v>
      </c>
      <c r="K149" s="29">
        <f t="shared" si="88"/>
        <v>558032894</v>
      </c>
      <c r="L149" s="165">
        <f t="shared" si="82"/>
        <v>0.90197246695493039</v>
      </c>
      <c r="M149" s="162"/>
    </row>
    <row r="150" spans="1:13" s="3" customFormat="1">
      <c r="A150" s="30" t="s">
        <v>247</v>
      </c>
      <c r="B150" s="31" t="s">
        <v>248</v>
      </c>
      <c r="C150" s="33">
        <v>369938000</v>
      </c>
      <c r="D150" s="33">
        <v>0</v>
      </c>
      <c r="E150" s="33">
        <v>0</v>
      </c>
      <c r="F150" s="33">
        <v>369938000</v>
      </c>
      <c r="G150" s="33">
        <v>369938000</v>
      </c>
      <c r="H150" s="33">
        <v>1488551</v>
      </c>
      <c r="I150" s="33">
        <v>285346456</v>
      </c>
      <c r="J150" s="33">
        <v>1066667</v>
      </c>
      <c r="K150" s="33">
        <v>76557035</v>
      </c>
      <c r="L150" s="165">
        <f t="shared" si="82"/>
        <v>0.77133588871648762</v>
      </c>
      <c r="M150" s="162"/>
    </row>
    <row r="151" spans="1:13" s="3" customFormat="1">
      <c r="A151" s="30" t="s">
        <v>249</v>
      </c>
      <c r="B151" s="31" t="s">
        <v>250</v>
      </c>
      <c r="C151" s="33">
        <v>646897000</v>
      </c>
      <c r="D151" s="33">
        <v>0</v>
      </c>
      <c r="E151" s="33">
        <v>0</v>
      </c>
      <c r="F151" s="33">
        <v>646897000</v>
      </c>
      <c r="G151" s="33">
        <v>646897000</v>
      </c>
      <c r="H151" s="33">
        <v>5523205</v>
      </c>
      <c r="I151" s="33">
        <v>584425480</v>
      </c>
      <c r="J151" s="33">
        <v>402963</v>
      </c>
      <c r="K151" s="33">
        <v>150295848</v>
      </c>
      <c r="L151" s="165">
        <f t="shared" si="82"/>
        <v>0.90342895391383793</v>
      </c>
      <c r="M151" s="162"/>
    </row>
    <row r="152" spans="1:13" s="3" customFormat="1">
      <c r="A152" s="30" t="s">
        <v>251</v>
      </c>
      <c r="B152" s="31" t="s">
        <v>252</v>
      </c>
      <c r="C152" s="33">
        <v>278043000</v>
      </c>
      <c r="D152" s="33">
        <v>0</v>
      </c>
      <c r="E152" s="33">
        <v>0</v>
      </c>
      <c r="F152" s="33">
        <v>278043000</v>
      </c>
      <c r="G152" s="33">
        <v>278043000</v>
      </c>
      <c r="H152" s="33">
        <v>596260</v>
      </c>
      <c r="I152" s="33">
        <v>255520889</v>
      </c>
      <c r="J152" s="33">
        <v>2560000</v>
      </c>
      <c r="K152" s="33">
        <v>76711260</v>
      </c>
      <c r="L152" s="165">
        <f t="shared" si="82"/>
        <v>0.91899774135655277</v>
      </c>
      <c r="M152" s="162"/>
    </row>
    <row r="153" spans="1:13" s="3" customFormat="1">
      <c r="A153" s="30" t="s">
        <v>253</v>
      </c>
      <c r="B153" s="31" t="s">
        <v>254</v>
      </c>
      <c r="C153" s="33">
        <v>442013000</v>
      </c>
      <c r="D153" s="33">
        <v>0</v>
      </c>
      <c r="E153" s="33">
        <v>0</v>
      </c>
      <c r="F153" s="33">
        <v>442013000</v>
      </c>
      <c r="G153" s="33">
        <v>442013000</v>
      </c>
      <c r="H153" s="33">
        <v>1975843</v>
      </c>
      <c r="I153" s="33">
        <v>421062433</v>
      </c>
      <c r="J153" s="33">
        <v>2275556</v>
      </c>
      <c r="K153" s="33">
        <v>119396839</v>
      </c>
      <c r="L153" s="165">
        <f t="shared" si="82"/>
        <v>0.95260192121046217</v>
      </c>
      <c r="M153" s="162"/>
    </row>
    <row r="154" spans="1:13" s="3" customFormat="1">
      <c r="A154" s="30" t="s">
        <v>255</v>
      </c>
      <c r="B154" s="31" t="s">
        <v>256</v>
      </c>
      <c r="C154" s="33">
        <v>418300000</v>
      </c>
      <c r="D154" s="33">
        <v>0</v>
      </c>
      <c r="E154" s="33">
        <v>0</v>
      </c>
      <c r="F154" s="33">
        <v>418300000</v>
      </c>
      <c r="G154" s="33">
        <v>418300000</v>
      </c>
      <c r="H154" s="33">
        <v>0</v>
      </c>
      <c r="I154" s="33">
        <v>405156048</v>
      </c>
      <c r="J154" s="33">
        <v>0</v>
      </c>
      <c r="K154" s="33">
        <v>114536698</v>
      </c>
      <c r="L154" s="165">
        <f t="shared" si="82"/>
        <v>0.96857769065264165</v>
      </c>
      <c r="M154" s="162"/>
    </row>
    <row r="155" spans="1:13" s="3" customFormat="1">
      <c r="A155" s="30" t="s">
        <v>257</v>
      </c>
      <c r="B155" s="31" t="s">
        <v>258</v>
      </c>
      <c r="C155" s="33">
        <v>79106000</v>
      </c>
      <c r="D155" s="33">
        <v>0</v>
      </c>
      <c r="E155" s="33">
        <v>0</v>
      </c>
      <c r="F155" s="33">
        <v>79106000</v>
      </c>
      <c r="G155" s="33">
        <v>79106000</v>
      </c>
      <c r="H155" s="33">
        <v>0</v>
      </c>
      <c r="I155" s="33">
        <v>63763071</v>
      </c>
      <c r="J155" s="33">
        <v>0</v>
      </c>
      <c r="K155" s="33">
        <v>20535214</v>
      </c>
      <c r="L155" s="165">
        <f t="shared" si="82"/>
        <v>0.80604595100245235</v>
      </c>
      <c r="M155" s="162"/>
    </row>
    <row r="156" spans="1:13" customFormat="1">
      <c r="A156" s="27" t="s">
        <v>259</v>
      </c>
      <c r="B156" s="28" t="s">
        <v>67</v>
      </c>
      <c r="C156" s="29">
        <f>+SUM(C157:C162)</f>
        <v>1251207000</v>
      </c>
      <c r="D156" s="29">
        <f t="shared" ref="D156:K156" si="89">+SUM(D157:D162)</f>
        <v>0</v>
      </c>
      <c r="E156" s="29">
        <f t="shared" si="89"/>
        <v>0</v>
      </c>
      <c r="F156" s="29">
        <f t="shared" si="89"/>
        <v>1251207000</v>
      </c>
      <c r="G156" s="29">
        <f t="shared" si="89"/>
        <v>1251207000</v>
      </c>
      <c r="H156" s="29">
        <f t="shared" si="89"/>
        <v>5366957</v>
      </c>
      <c r="I156" s="29">
        <f t="shared" si="89"/>
        <v>1128553211</v>
      </c>
      <c r="J156" s="29">
        <f t="shared" si="89"/>
        <v>3530901</v>
      </c>
      <c r="K156" s="29">
        <f t="shared" si="89"/>
        <v>312498296</v>
      </c>
      <c r="L156" s="165">
        <f t="shared" si="82"/>
        <v>0.90197162499890104</v>
      </c>
      <c r="M156" s="162"/>
    </row>
    <row r="157" spans="1:13" s="3" customFormat="1">
      <c r="A157" s="30" t="s">
        <v>260</v>
      </c>
      <c r="B157" s="31" t="s">
        <v>261</v>
      </c>
      <c r="C157" s="33">
        <v>207165000</v>
      </c>
      <c r="D157" s="33">
        <v>0</v>
      </c>
      <c r="E157" s="33">
        <v>0</v>
      </c>
      <c r="F157" s="33">
        <v>207165000</v>
      </c>
      <c r="G157" s="33">
        <v>207165000</v>
      </c>
      <c r="H157" s="33">
        <v>833588</v>
      </c>
      <c r="I157" s="33">
        <v>159793960</v>
      </c>
      <c r="J157" s="33">
        <v>597333</v>
      </c>
      <c r="K157" s="33">
        <v>42871926</v>
      </c>
      <c r="L157" s="165">
        <f t="shared" si="82"/>
        <v>0.77133666401177803</v>
      </c>
      <c r="M157" s="162"/>
    </row>
    <row r="158" spans="1:13" s="3" customFormat="1">
      <c r="A158" s="30" t="s">
        <v>262</v>
      </c>
      <c r="B158" s="31" t="s">
        <v>263</v>
      </c>
      <c r="C158" s="33">
        <v>362263000</v>
      </c>
      <c r="D158" s="33">
        <v>0</v>
      </c>
      <c r="E158" s="33">
        <v>0</v>
      </c>
      <c r="F158" s="33">
        <v>362263000</v>
      </c>
      <c r="G158" s="33">
        <v>362263000</v>
      </c>
      <c r="H158" s="33">
        <v>3092991</v>
      </c>
      <c r="I158" s="33">
        <v>327278158</v>
      </c>
      <c r="J158" s="33">
        <v>225659</v>
      </c>
      <c r="K158" s="33">
        <v>84165655</v>
      </c>
      <c r="L158" s="165">
        <f t="shared" si="82"/>
        <v>0.90342695224187952</v>
      </c>
      <c r="M158" s="162"/>
    </row>
    <row r="159" spans="1:13" s="3" customFormat="1">
      <c r="A159" s="30" t="s">
        <v>264</v>
      </c>
      <c r="B159" s="31" t="s">
        <v>265</v>
      </c>
      <c r="C159" s="33">
        <v>155704000</v>
      </c>
      <c r="D159" s="33">
        <v>0</v>
      </c>
      <c r="E159" s="33">
        <v>0</v>
      </c>
      <c r="F159" s="33">
        <v>155704000</v>
      </c>
      <c r="G159" s="33">
        <v>155704000</v>
      </c>
      <c r="H159" s="33">
        <v>333906</v>
      </c>
      <c r="I159" s="33">
        <v>143091633</v>
      </c>
      <c r="J159" s="33">
        <v>1433599</v>
      </c>
      <c r="K159" s="33">
        <v>42958281</v>
      </c>
      <c r="L159" s="165">
        <f t="shared" si="82"/>
        <v>0.91899779710219387</v>
      </c>
      <c r="M159" s="162"/>
    </row>
    <row r="160" spans="1:13" s="3" customFormat="1">
      <c r="A160" s="30" t="s">
        <v>266</v>
      </c>
      <c r="B160" s="31" t="s">
        <v>267</v>
      </c>
      <c r="C160" s="33">
        <v>247528000</v>
      </c>
      <c r="D160" s="33">
        <v>0</v>
      </c>
      <c r="E160" s="33">
        <v>0</v>
      </c>
      <c r="F160" s="33">
        <v>247528000</v>
      </c>
      <c r="G160" s="33">
        <v>247528000</v>
      </c>
      <c r="H160" s="33">
        <v>1106472</v>
      </c>
      <c r="I160" s="33">
        <v>235794861</v>
      </c>
      <c r="J160" s="33">
        <v>1274310</v>
      </c>
      <c r="K160" s="33">
        <v>66862199</v>
      </c>
      <c r="L160" s="165">
        <f t="shared" si="82"/>
        <v>0.95259874034452663</v>
      </c>
      <c r="M160" s="162"/>
    </row>
    <row r="161" spans="1:13" s="3" customFormat="1">
      <c r="A161" s="30" t="s">
        <v>268</v>
      </c>
      <c r="B161" s="31" t="s">
        <v>269</v>
      </c>
      <c r="C161" s="33">
        <v>234248000</v>
      </c>
      <c r="D161" s="33">
        <v>0</v>
      </c>
      <c r="E161" s="33">
        <v>0</v>
      </c>
      <c r="F161" s="33">
        <v>234248000</v>
      </c>
      <c r="G161" s="33">
        <v>234248000</v>
      </c>
      <c r="H161" s="33">
        <v>0</v>
      </c>
      <c r="I161" s="33">
        <v>226887302</v>
      </c>
      <c r="J161" s="33">
        <v>0</v>
      </c>
      <c r="K161" s="33">
        <v>64140524</v>
      </c>
      <c r="L161" s="165">
        <f t="shared" si="82"/>
        <v>0.96857732830162901</v>
      </c>
      <c r="M161" s="162"/>
    </row>
    <row r="162" spans="1:13" s="3" customFormat="1">
      <c r="A162" s="30" t="s">
        <v>270</v>
      </c>
      <c r="B162" s="31" t="s">
        <v>271</v>
      </c>
      <c r="C162" s="33">
        <v>44299000</v>
      </c>
      <c r="D162" s="33">
        <v>0</v>
      </c>
      <c r="E162" s="33">
        <v>0</v>
      </c>
      <c r="F162" s="33">
        <v>44299000</v>
      </c>
      <c r="G162" s="33">
        <v>44299000</v>
      </c>
      <c r="H162" s="33">
        <v>0</v>
      </c>
      <c r="I162" s="33">
        <v>35707297</v>
      </c>
      <c r="J162" s="33">
        <v>0</v>
      </c>
      <c r="K162" s="33">
        <v>11499711</v>
      </c>
      <c r="L162" s="165">
        <f t="shared" si="82"/>
        <v>0.80605198762951757</v>
      </c>
      <c r="M162" s="162"/>
    </row>
    <row r="163" spans="1:13" customFormat="1">
      <c r="A163" s="40" t="s">
        <v>272</v>
      </c>
      <c r="B163" s="41" t="s">
        <v>114</v>
      </c>
      <c r="C163" s="42">
        <f>+C164+C172+C180+C189+C197+C205</f>
        <v>12202812000</v>
      </c>
      <c r="D163" s="42">
        <f t="shared" ref="D163:K163" si="90">+D164+D172+D180+D189+D197+D205</f>
        <v>0</v>
      </c>
      <c r="E163" s="42">
        <f t="shared" si="90"/>
        <v>0</v>
      </c>
      <c r="F163" s="42">
        <f t="shared" si="90"/>
        <v>12202812000</v>
      </c>
      <c r="G163" s="42">
        <f t="shared" si="90"/>
        <v>12202812000</v>
      </c>
      <c r="H163" s="42">
        <f t="shared" si="90"/>
        <v>1123361187</v>
      </c>
      <c r="I163" s="42">
        <f t="shared" si="90"/>
        <v>5829822367</v>
      </c>
      <c r="J163" s="42">
        <f t="shared" si="90"/>
        <v>1119230062</v>
      </c>
      <c r="K163" s="42">
        <f t="shared" si="90"/>
        <v>3993698542</v>
      </c>
      <c r="L163" s="165">
        <f t="shared" si="82"/>
        <v>0.47774417626035703</v>
      </c>
      <c r="M163" s="162"/>
    </row>
    <row r="164" spans="1:13" customFormat="1">
      <c r="A164" s="37" t="s">
        <v>273</v>
      </c>
      <c r="B164" s="38" t="s">
        <v>116</v>
      </c>
      <c r="C164" s="39">
        <f>+C165</f>
        <v>3843604000</v>
      </c>
      <c r="D164" s="39">
        <f t="shared" ref="D164:K164" si="91">+D165</f>
        <v>0</v>
      </c>
      <c r="E164" s="39">
        <f t="shared" si="91"/>
        <v>0</v>
      </c>
      <c r="F164" s="39">
        <f t="shared" si="91"/>
        <v>3843604000</v>
      </c>
      <c r="G164" s="39">
        <f t="shared" si="91"/>
        <v>3843604000</v>
      </c>
      <c r="H164" s="39">
        <f t="shared" si="91"/>
        <v>470535871</v>
      </c>
      <c r="I164" s="39">
        <f t="shared" si="91"/>
        <v>1371682585</v>
      </c>
      <c r="J164" s="39">
        <f t="shared" si="91"/>
        <v>470535871</v>
      </c>
      <c r="K164" s="39">
        <f t="shared" si="91"/>
        <v>1371682585</v>
      </c>
      <c r="L164" s="165">
        <f t="shared" si="82"/>
        <v>0.35687406533035143</v>
      </c>
      <c r="M164" s="162"/>
    </row>
    <row r="165" spans="1:13" customFormat="1">
      <c r="A165" s="27" t="s">
        <v>274</v>
      </c>
      <c r="B165" s="28" t="s">
        <v>118</v>
      </c>
      <c r="C165" s="29">
        <f>+SUM(C166:C171)</f>
        <v>3843604000</v>
      </c>
      <c r="D165" s="29">
        <f t="shared" ref="D165:K165" si="92">+SUM(D166:D171)</f>
        <v>0</v>
      </c>
      <c r="E165" s="29">
        <f t="shared" si="92"/>
        <v>0</v>
      </c>
      <c r="F165" s="29">
        <f t="shared" si="92"/>
        <v>3843604000</v>
      </c>
      <c r="G165" s="29">
        <f t="shared" si="92"/>
        <v>3843604000</v>
      </c>
      <c r="H165" s="29">
        <f t="shared" si="92"/>
        <v>470535871</v>
      </c>
      <c r="I165" s="29">
        <f t="shared" si="92"/>
        <v>1371682585</v>
      </c>
      <c r="J165" s="29">
        <f t="shared" si="92"/>
        <v>470535871</v>
      </c>
      <c r="K165" s="29">
        <f t="shared" si="92"/>
        <v>1371682585</v>
      </c>
      <c r="L165" s="165">
        <f t="shared" si="82"/>
        <v>0.35687406533035143</v>
      </c>
      <c r="M165" s="162"/>
    </row>
    <row r="166" spans="1:13" s="3" customFormat="1">
      <c r="A166" s="30" t="s">
        <v>275</v>
      </c>
      <c r="B166" s="31" t="s">
        <v>825</v>
      </c>
      <c r="C166" s="33">
        <v>655134000</v>
      </c>
      <c r="D166" s="33">
        <v>0</v>
      </c>
      <c r="E166" s="33">
        <v>0</v>
      </c>
      <c r="F166" s="33">
        <v>655134000</v>
      </c>
      <c r="G166" s="33">
        <v>655134000</v>
      </c>
      <c r="H166" s="33">
        <v>65784954</v>
      </c>
      <c r="I166" s="33">
        <v>188310815</v>
      </c>
      <c r="J166" s="33">
        <v>65784954</v>
      </c>
      <c r="K166" s="33">
        <v>188310815</v>
      </c>
      <c r="L166" s="165">
        <f t="shared" si="82"/>
        <v>0.28743862324348912</v>
      </c>
      <c r="M166" s="162"/>
    </row>
    <row r="167" spans="1:13" s="3" customFormat="1">
      <c r="A167" s="30" t="s">
        <v>276</v>
      </c>
      <c r="B167" s="31" t="s">
        <v>826</v>
      </c>
      <c r="C167" s="33">
        <v>1051148000</v>
      </c>
      <c r="D167" s="33">
        <v>0</v>
      </c>
      <c r="E167" s="33">
        <v>0</v>
      </c>
      <c r="F167" s="33">
        <v>1051148000</v>
      </c>
      <c r="G167" s="33">
        <v>1051148000</v>
      </c>
      <c r="H167" s="33">
        <v>150294354</v>
      </c>
      <c r="I167" s="33">
        <v>414628704</v>
      </c>
      <c r="J167" s="33">
        <v>150294354</v>
      </c>
      <c r="K167" s="33">
        <v>414628704</v>
      </c>
      <c r="L167" s="165">
        <f t="shared" si="82"/>
        <v>0.39445321115580301</v>
      </c>
      <c r="M167" s="162"/>
    </row>
    <row r="168" spans="1:13" s="3" customFormat="1">
      <c r="A168" s="30" t="s">
        <v>277</v>
      </c>
      <c r="B168" s="31" t="s">
        <v>827</v>
      </c>
      <c r="C168" s="33">
        <v>487963000</v>
      </c>
      <c r="D168" s="33">
        <v>0</v>
      </c>
      <c r="E168" s="33">
        <v>0</v>
      </c>
      <c r="F168" s="33">
        <v>487963000</v>
      </c>
      <c r="G168" s="33">
        <v>487963000</v>
      </c>
      <c r="H168" s="33">
        <v>55906598</v>
      </c>
      <c r="I168" s="33">
        <v>173536320</v>
      </c>
      <c r="J168" s="33">
        <v>55906598</v>
      </c>
      <c r="K168" s="33">
        <v>173536320</v>
      </c>
      <c r="L168" s="165">
        <f t="shared" si="82"/>
        <v>0.35563417718146662</v>
      </c>
      <c r="M168" s="162"/>
    </row>
    <row r="169" spans="1:13" s="3" customFormat="1">
      <c r="A169" s="30" t="s">
        <v>278</v>
      </c>
      <c r="B169" s="31" t="s">
        <v>828</v>
      </c>
      <c r="C169" s="33">
        <v>776411000</v>
      </c>
      <c r="D169" s="33">
        <v>0</v>
      </c>
      <c r="E169" s="33">
        <v>0</v>
      </c>
      <c r="F169" s="33">
        <v>776411000</v>
      </c>
      <c r="G169" s="33">
        <v>776411000</v>
      </c>
      <c r="H169" s="33">
        <v>94726454</v>
      </c>
      <c r="I169" s="33">
        <v>278910009</v>
      </c>
      <c r="J169" s="33">
        <v>94726454</v>
      </c>
      <c r="K169" s="33">
        <v>278910009</v>
      </c>
      <c r="L169" s="165">
        <f t="shared" si="82"/>
        <v>0.359229852487922</v>
      </c>
      <c r="M169" s="162"/>
    </row>
    <row r="170" spans="1:13" s="3" customFormat="1">
      <c r="A170" s="30" t="s">
        <v>279</v>
      </c>
      <c r="B170" s="31" t="s">
        <v>829</v>
      </c>
      <c r="C170" s="33">
        <v>734117000</v>
      </c>
      <c r="D170" s="33">
        <v>0</v>
      </c>
      <c r="E170" s="33">
        <v>0</v>
      </c>
      <c r="F170" s="33">
        <v>734117000</v>
      </c>
      <c r="G170" s="33">
        <v>734117000</v>
      </c>
      <c r="H170" s="33">
        <v>93174811</v>
      </c>
      <c r="I170" s="33">
        <v>273632764</v>
      </c>
      <c r="J170" s="33">
        <v>93174811</v>
      </c>
      <c r="K170" s="33">
        <v>273632764</v>
      </c>
      <c r="L170" s="165">
        <f t="shared" si="82"/>
        <v>0.37273726667547541</v>
      </c>
      <c r="M170" s="162"/>
    </row>
    <row r="171" spans="1:13" s="3" customFormat="1">
      <c r="A171" s="30" t="s">
        <v>280</v>
      </c>
      <c r="B171" s="31" t="s">
        <v>281</v>
      </c>
      <c r="C171" s="33">
        <v>138831000</v>
      </c>
      <c r="D171" s="33">
        <v>0</v>
      </c>
      <c r="E171" s="33">
        <v>0</v>
      </c>
      <c r="F171" s="33">
        <v>138831000</v>
      </c>
      <c r="G171" s="33">
        <v>138831000</v>
      </c>
      <c r="H171" s="33">
        <v>10648700</v>
      </c>
      <c r="I171" s="33">
        <v>42663973</v>
      </c>
      <c r="J171" s="33">
        <v>10648700</v>
      </c>
      <c r="K171" s="33">
        <v>42663973</v>
      </c>
      <c r="L171" s="165">
        <f t="shared" si="82"/>
        <v>0.30730869186276838</v>
      </c>
      <c r="M171" s="162"/>
    </row>
    <row r="172" spans="1:13" customFormat="1">
      <c r="A172" s="37" t="s">
        <v>282</v>
      </c>
      <c r="B172" s="38" t="s">
        <v>133</v>
      </c>
      <c r="C172" s="39">
        <f>+C173</f>
        <v>2782644000</v>
      </c>
      <c r="D172" s="39">
        <f t="shared" ref="D172:K172" si="93">+D173</f>
        <v>0</v>
      </c>
      <c r="E172" s="39">
        <f t="shared" si="93"/>
        <v>0</v>
      </c>
      <c r="F172" s="39">
        <f t="shared" si="93"/>
        <v>2782644000</v>
      </c>
      <c r="G172" s="39">
        <f t="shared" si="93"/>
        <v>2782644000</v>
      </c>
      <c r="H172" s="39">
        <f t="shared" si="93"/>
        <v>338329658</v>
      </c>
      <c r="I172" s="39">
        <f t="shared" si="93"/>
        <v>990948113</v>
      </c>
      <c r="J172" s="39">
        <f t="shared" si="93"/>
        <v>338329658</v>
      </c>
      <c r="K172" s="39">
        <f t="shared" si="93"/>
        <v>990948113</v>
      </c>
      <c r="L172" s="165">
        <f t="shared" si="82"/>
        <v>0.35611745986910293</v>
      </c>
      <c r="M172" s="162"/>
    </row>
    <row r="173" spans="1:13" customFormat="1">
      <c r="A173" s="27" t="s">
        <v>283</v>
      </c>
      <c r="B173" s="28" t="s">
        <v>135</v>
      </c>
      <c r="C173" s="29">
        <f>+SUM(C174:C179)</f>
        <v>2782644000</v>
      </c>
      <c r="D173" s="29">
        <f t="shared" ref="D173:K173" si="94">+SUM(D174:D179)</f>
        <v>0</v>
      </c>
      <c r="E173" s="29">
        <f t="shared" si="94"/>
        <v>0</v>
      </c>
      <c r="F173" s="29">
        <f t="shared" si="94"/>
        <v>2782644000</v>
      </c>
      <c r="G173" s="29">
        <f t="shared" si="94"/>
        <v>2782644000</v>
      </c>
      <c r="H173" s="29">
        <f t="shared" si="94"/>
        <v>338329658</v>
      </c>
      <c r="I173" s="29">
        <f t="shared" si="94"/>
        <v>990948113</v>
      </c>
      <c r="J173" s="29">
        <f t="shared" si="94"/>
        <v>338329658</v>
      </c>
      <c r="K173" s="29">
        <f t="shared" si="94"/>
        <v>990948113</v>
      </c>
      <c r="L173" s="165">
        <f t="shared" si="82"/>
        <v>0.35611745986910293</v>
      </c>
      <c r="M173" s="162"/>
    </row>
    <row r="174" spans="1:13" s="3" customFormat="1">
      <c r="A174" s="30" t="s">
        <v>284</v>
      </c>
      <c r="B174" s="31" t="s">
        <v>285</v>
      </c>
      <c r="C174" s="33">
        <v>464483000</v>
      </c>
      <c r="D174" s="33">
        <v>0</v>
      </c>
      <c r="E174" s="33">
        <v>0</v>
      </c>
      <c r="F174" s="33">
        <v>464483000</v>
      </c>
      <c r="G174" s="33">
        <v>464483000</v>
      </c>
      <c r="H174" s="33">
        <v>47474133</v>
      </c>
      <c r="I174" s="33">
        <v>136685405</v>
      </c>
      <c r="J174" s="33">
        <v>47474133</v>
      </c>
      <c r="K174" s="33">
        <v>136685405</v>
      </c>
      <c r="L174" s="165">
        <f t="shared" si="82"/>
        <v>0.29427428990942617</v>
      </c>
      <c r="M174" s="162"/>
    </row>
    <row r="175" spans="1:13" s="3" customFormat="1">
      <c r="A175" s="30" t="s">
        <v>286</v>
      </c>
      <c r="B175" s="31" t="s">
        <v>830</v>
      </c>
      <c r="C175" s="33">
        <v>804174000</v>
      </c>
      <c r="D175" s="33">
        <v>0</v>
      </c>
      <c r="E175" s="33">
        <v>0</v>
      </c>
      <c r="F175" s="33">
        <v>804174000</v>
      </c>
      <c r="G175" s="33">
        <v>804174000</v>
      </c>
      <c r="H175" s="33">
        <v>107748164</v>
      </c>
      <c r="I175" s="33">
        <v>298446955</v>
      </c>
      <c r="J175" s="33">
        <v>107748164</v>
      </c>
      <c r="K175" s="33">
        <v>298446955</v>
      </c>
      <c r="L175" s="165">
        <f t="shared" si="82"/>
        <v>0.37112236282197636</v>
      </c>
      <c r="M175" s="162"/>
    </row>
    <row r="176" spans="1:13" s="3" customFormat="1">
      <c r="A176" s="30" t="s">
        <v>287</v>
      </c>
      <c r="B176" s="31" t="s">
        <v>831</v>
      </c>
      <c r="C176" s="33">
        <v>345641000</v>
      </c>
      <c r="D176" s="33">
        <v>0</v>
      </c>
      <c r="E176" s="33">
        <v>0</v>
      </c>
      <c r="F176" s="33">
        <v>345641000</v>
      </c>
      <c r="G176" s="33">
        <v>345641000</v>
      </c>
      <c r="H176" s="33">
        <v>40000292</v>
      </c>
      <c r="I176" s="33">
        <v>124669162</v>
      </c>
      <c r="J176" s="33">
        <v>40000292</v>
      </c>
      <c r="K176" s="33">
        <v>124669162</v>
      </c>
      <c r="L176" s="165">
        <f t="shared" si="82"/>
        <v>0.36068973877520316</v>
      </c>
      <c r="M176" s="162"/>
    </row>
    <row r="177" spans="1:13" s="3" customFormat="1">
      <c r="A177" s="30" t="s">
        <v>288</v>
      </c>
      <c r="B177" s="31" t="s">
        <v>289</v>
      </c>
      <c r="C177" s="33">
        <v>550008000</v>
      </c>
      <c r="D177" s="33">
        <v>0</v>
      </c>
      <c r="E177" s="33">
        <v>0</v>
      </c>
      <c r="F177" s="33">
        <v>550008000</v>
      </c>
      <c r="G177" s="33">
        <v>550008000</v>
      </c>
      <c r="H177" s="33">
        <v>67841855</v>
      </c>
      <c r="I177" s="33">
        <v>198911608</v>
      </c>
      <c r="J177" s="33">
        <v>67841855</v>
      </c>
      <c r="K177" s="33">
        <v>198911608</v>
      </c>
      <c r="L177" s="165">
        <f t="shared" si="82"/>
        <v>0.36165220869514625</v>
      </c>
      <c r="M177" s="162"/>
    </row>
    <row r="178" spans="1:13" s="3" customFormat="1">
      <c r="A178" s="30" t="s">
        <v>290</v>
      </c>
      <c r="B178" s="31" t="s">
        <v>291</v>
      </c>
      <c r="C178" s="33">
        <v>519999000</v>
      </c>
      <c r="D178" s="33">
        <v>0</v>
      </c>
      <c r="E178" s="33">
        <v>0</v>
      </c>
      <c r="F178" s="33">
        <v>519999000</v>
      </c>
      <c r="G178" s="33">
        <v>519999000</v>
      </c>
      <c r="H178" s="33">
        <v>67722314</v>
      </c>
      <c r="I178" s="33">
        <v>202047310</v>
      </c>
      <c r="J178" s="33">
        <v>67722314</v>
      </c>
      <c r="K178" s="33">
        <v>202047310</v>
      </c>
      <c r="L178" s="165">
        <f t="shared" si="82"/>
        <v>0.38855326644858934</v>
      </c>
      <c r="M178" s="162"/>
    </row>
    <row r="179" spans="1:13" s="3" customFormat="1">
      <c r="A179" s="30" t="s">
        <v>292</v>
      </c>
      <c r="B179" s="31" t="s">
        <v>293</v>
      </c>
      <c r="C179" s="33">
        <v>98339000</v>
      </c>
      <c r="D179" s="33">
        <v>0</v>
      </c>
      <c r="E179" s="33">
        <v>0</v>
      </c>
      <c r="F179" s="33">
        <v>98339000</v>
      </c>
      <c r="G179" s="33">
        <v>98339000</v>
      </c>
      <c r="H179" s="33">
        <v>7542900</v>
      </c>
      <c r="I179" s="33">
        <v>30187673</v>
      </c>
      <c r="J179" s="33">
        <v>7542900</v>
      </c>
      <c r="K179" s="33">
        <v>30187673</v>
      </c>
      <c r="L179" s="165">
        <f t="shared" si="82"/>
        <v>0.30697559462675034</v>
      </c>
      <c r="M179" s="162"/>
    </row>
    <row r="180" spans="1:13" customFormat="1">
      <c r="A180" s="37" t="s">
        <v>294</v>
      </c>
      <c r="B180" s="38" t="s">
        <v>143</v>
      </c>
      <c r="C180" s="39">
        <f>+C181+C187</f>
        <v>3049814000</v>
      </c>
      <c r="D180" s="39">
        <f t="shared" ref="D180:K180" si="95">+D181+D187</f>
        <v>0</v>
      </c>
      <c r="E180" s="39">
        <f t="shared" si="95"/>
        <v>0</v>
      </c>
      <c r="F180" s="39">
        <f t="shared" si="95"/>
        <v>3049814000</v>
      </c>
      <c r="G180" s="39">
        <f t="shared" si="95"/>
        <v>3049814000</v>
      </c>
      <c r="H180" s="39">
        <f t="shared" si="95"/>
        <v>12075658</v>
      </c>
      <c r="I180" s="39">
        <f t="shared" si="95"/>
        <v>2539245169</v>
      </c>
      <c r="J180" s="39">
        <f t="shared" si="95"/>
        <v>7944533</v>
      </c>
      <c r="K180" s="39">
        <f t="shared" si="95"/>
        <v>703121344</v>
      </c>
      <c r="L180" s="165">
        <f t="shared" si="82"/>
        <v>0.83259017402372737</v>
      </c>
      <c r="M180" s="162"/>
    </row>
    <row r="181" spans="1:13" customFormat="1">
      <c r="A181" s="27" t="s">
        <v>295</v>
      </c>
      <c r="B181" s="28" t="s">
        <v>145</v>
      </c>
      <c r="C181" s="29">
        <f>+SUM(C182:C186)</f>
        <v>2446466000</v>
      </c>
      <c r="D181" s="29">
        <f t="shared" ref="D181:K181" si="96">+SUM(D182:D186)</f>
        <v>0</v>
      </c>
      <c r="E181" s="29">
        <f t="shared" si="96"/>
        <v>0</v>
      </c>
      <c r="F181" s="29">
        <f t="shared" si="96"/>
        <v>2446466000</v>
      </c>
      <c r="G181" s="29">
        <f t="shared" si="96"/>
        <v>2446466000</v>
      </c>
      <c r="H181" s="29">
        <f t="shared" si="96"/>
        <v>9586096</v>
      </c>
      <c r="I181" s="29">
        <f t="shared" si="96"/>
        <v>2008706669</v>
      </c>
      <c r="J181" s="29">
        <f t="shared" si="96"/>
        <v>5077333</v>
      </c>
      <c r="K181" s="29">
        <f t="shared" si="96"/>
        <v>552681394</v>
      </c>
      <c r="L181" s="165">
        <f t="shared" si="82"/>
        <v>0.82106461688002208</v>
      </c>
      <c r="M181" s="162"/>
    </row>
    <row r="182" spans="1:13" s="3" customFormat="1">
      <c r="A182" s="30" t="s">
        <v>296</v>
      </c>
      <c r="B182" s="31" t="s">
        <v>832</v>
      </c>
      <c r="C182" s="33">
        <v>504965000</v>
      </c>
      <c r="D182" s="33">
        <v>0</v>
      </c>
      <c r="E182" s="33">
        <v>0</v>
      </c>
      <c r="F182" s="33">
        <v>504965000</v>
      </c>
      <c r="G182" s="33">
        <v>504965000</v>
      </c>
      <c r="H182" s="33">
        <v>1875573</v>
      </c>
      <c r="I182" s="33">
        <v>359536491</v>
      </c>
      <c r="J182" s="33">
        <v>1344000</v>
      </c>
      <c r="K182" s="33">
        <v>96461865</v>
      </c>
      <c r="L182" s="165">
        <f t="shared" si="82"/>
        <v>0.71200279425306701</v>
      </c>
      <c r="M182" s="162"/>
    </row>
    <row r="183" spans="1:13" s="3" customFormat="1">
      <c r="A183" s="30" t="s">
        <v>297</v>
      </c>
      <c r="B183" s="31" t="s">
        <v>833</v>
      </c>
      <c r="C183" s="33">
        <v>883015000</v>
      </c>
      <c r="D183" s="33">
        <v>0</v>
      </c>
      <c r="E183" s="33">
        <v>0</v>
      </c>
      <c r="F183" s="33">
        <v>883015000</v>
      </c>
      <c r="G183" s="33">
        <v>883015000</v>
      </c>
      <c r="H183" s="33">
        <v>6959235</v>
      </c>
      <c r="I183" s="33">
        <v>736375951</v>
      </c>
      <c r="J183" s="33">
        <v>507733</v>
      </c>
      <c r="K183" s="33">
        <v>189372749</v>
      </c>
      <c r="L183" s="165">
        <f t="shared" si="82"/>
        <v>0.83393368289326908</v>
      </c>
      <c r="M183" s="162"/>
    </row>
    <row r="184" spans="1:13" s="3" customFormat="1">
      <c r="A184" s="30" t="s">
        <v>298</v>
      </c>
      <c r="B184" s="31" t="s">
        <v>834</v>
      </c>
      <c r="C184" s="33">
        <v>379528000</v>
      </c>
      <c r="D184" s="33">
        <v>0</v>
      </c>
      <c r="E184" s="33">
        <v>0</v>
      </c>
      <c r="F184" s="33">
        <v>379528000</v>
      </c>
      <c r="G184" s="33">
        <v>379528000</v>
      </c>
      <c r="H184" s="33">
        <v>751288</v>
      </c>
      <c r="I184" s="33">
        <v>321956274</v>
      </c>
      <c r="J184" s="33">
        <v>3225600</v>
      </c>
      <c r="K184" s="33">
        <v>96656197</v>
      </c>
      <c r="L184" s="165">
        <f t="shared" si="82"/>
        <v>0.84830703926982987</v>
      </c>
      <c r="M184" s="162"/>
    </row>
    <row r="185" spans="1:13" s="3" customFormat="1">
      <c r="A185" s="30" t="s">
        <v>299</v>
      </c>
      <c r="B185" s="31" t="s">
        <v>835</v>
      </c>
      <c r="C185" s="33">
        <v>570978000</v>
      </c>
      <c r="D185" s="33">
        <v>0</v>
      </c>
      <c r="E185" s="33">
        <v>0</v>
      </c>
      <c r="F185" s="33">
        <v>570978000</v>
      </c>
      <c r="G185" s="33">
        <v>570978000</v>
      </c>
      <c r="H185" s="33">
        <v>0</v>
      </c>
      <c r="I185" s="33">
        <v>510496511</v>
      </c>
      <c r="J185" s="33">
        <v>0</v>
      </c>
      <c r="K185" s="33">
        <v>144316220</v>
      </c>
      <c r="L185" s="165">
        <f t="shared" si="82"/>
        <v>0.89407387149767592</v>
      </c>
      <c r="M185" s="162"/>
    </row>
    <row r="186" spans="1:13" s="3" customFormat="1">
      <c r="A186" s="30" t="s">
        <v>300</v>
      </c>
      <c r="B186" s="31" t="s">
        <v>301</v>
      </c>
      <c r="C186" s="33">
        <v>107980000</v>
      </c>
      <c r="D186" s="33">
        <v>0</v>
      </c>
      <c r="E186" s="33">
        <v>0</v>
      </c>
      <c r="F186" s="33">
        <v>107980000</v>
      </c>
      <c r="G186" s="33">
        <v>107980000</v>
      </c>
      <c r="H186" s="33">
        <v>0</v>
      </c>
      <c r="I186" s="33">
        <v>80341442</v>
      </c>
      <c r="J186" s="33">
        <v>0</v>
      </c>
      <c r="K186" s="33">
        <v>25874363</v>
      </c>
      <c r="L186" s="165">
        <f t="shared" si="82"/>
        <v>0.74404002593072793</v>
      </c>
      <c r="M186" s="162"/>
    </row>
    <row r="187" spans="1:13" customFormat="1">
      <c r="A187" s="27" t="s">
        <v>302</v>
      </c>
      <c r="B187" s="28" t="s">
        <v>151</v>
      </c>
      <c r="C187" s="29">
        <f>+C188</f>
        <v>603348000</v>
      </c>
      <c r="D187" s="29">
        <f t="shared" ref="D187:K187" si="97">+D188</f>
        <v>0</v>
      </c>
      <c r="E187" s="29">
        <f t="shared" si="97"/>
        <v>0</v>
      </c>
      <c r="F187" s="29">
        <f t="shared" si="97"/>
        <v>603348000</v>
      </c>
      <c r="G187" s="29">
        <f t="shared" si="97"/>
        <v>603348000</v>
      </c>
      <c r="H187" s="29">
        <f t="shared" si="97"/>
        <v>2489562</v>
      </c>
      <c r="I187" s="29">
        <f t="shared" si="97"/>
        <v>530538500</v>
      </c>
      <c r="J187" s="29">
        <f t="shared" si="97"/>
        <v>2867200</v>
      </c>
      <c r="K187" s="29">
        <f t="shared" si="97"/>
        <v>150439950</v>
      </c>
      <c r="L187" s="165">
        <f t="shared" si="82"/>
        <v>0.87932420427348723</v>
      </c>
      <c r="M187" s="162"/>
    </row>
    <row r="188" spans="1:13" s="3" customFormat="1">
      <c r="A188" s="30" t="s">
        <v>303</v>
      </c>
      <c r="B188" s="31" t="s">
        <v>836</v>
      </c>
      <c r="C188" s="33">
        <v>603348000</v>
      </c>
      <c r="D188" s="33">
        <v>0</v>
      </c>
      <c r="E188" s="33">
        <v>0</v>
      </c>
      <c r="F188" s="33">
        <v>603348000</v>
      </c>
      <c r="G188" s="33">
        <v>603348000</v>
      </c>
      <c r="H188" s="33">
        <v>2489562</v>
      </c>
      <c r="I188" s="33">
        <v>530538500</v>
      </c>
      <c r="J188" s="33">
        <v>2867200</v>
      </c>
      <c r="K188" s="33">
        <v>150439950</v>
      </c>
      <c r="L188" s="165">
        <f t="shared" si="82"/>
        <v>0.87932420427348723</v>
      </c>
      <c r="M188" s="162"/>
    </row>
    <row r="189" spans="1:13" customFormat="1">
      <c r="A189" s="37" t="s">
        <v>304</v>
      </c>
      <c r="B189" s="38" t="s">
        <v>157</v>
      </c>
      <c r="C189" s="39">
        <f>+C190</f>
        <v>1347229000</v>
      </c>
      <c r="D189" s="39">
        <f t="shared" ref="D189:K189" si="98">+D190</f>
        <v>0</v>
      </c>
      <c r="E189" s="39">
        <f t="shared" si="98"/>
        <v>0</v>
      </c>
      <c r="F189" s="39">
        <f t="shared" si="98"/>
        <v>1347229000</v>
      </c>
      <c r="G189" s="39">
        <f t="shared" si="98"/>
        <v>1347229000</v>
      </c>
      <c r="H189" s="39">
        <f t="shared" si="98"/>
        <v>160908300</v>
      </c>
      <c r="I189" s="39">
        <f t="shared" si="98"/>
        <v>495130900</v>
      </c>
      <c r="J189" s="39">
        <f t="shared" si="98"/>
        <v>160908300</v>
      </c>
      <c r="K189" s="39">
        <f t="shared" si="98"/>
        <v>495130900</v>
      </c>
      <c r="L189" s="165">
        <f t="shared" si="82"/>
        <v>0.36751799434246146</v>
      </c>
      <c r="M189" s="162"/>
    </row>
    <row r="190" spans="1:13" customFormat="1">
      <c r="A190" s="27" t="s">
        <v>305</v>
      </c>
      <c r="B190" s="28" t="s">
        <v>159</v>
      </c>
      <c r="C190" s="29">
        <f>+SUM(C191:C196)</f>
        <v>1347229000</v>
      </c>
      <c r="D190" s="29">
        <f t="shared" ref="D190:K190" si="99">+SUM(D191:D196)</f>
        <v>0</v>
      </c>
      <c r="E190" s="29">
        <f t="shared" si="99"/>
        <v>0</v>
      </c>
      <c r="F190" s="29">
        <f t="shared" si="99"/>
        <v>1347229000</v>
      </c>
      <c r="G190" s="29">
        <f t="shared" si="99"/>
        <v>1347229000</v>
      </c>
      <c r="H190" s="29">
        <f t="shared" si="99"/>
        <v>160908300</v>
      </c>
      <c r="I190" s="29">
        <f t="shared" si="99"/>
        <v>495130900</v>
      </c>
      <c r="J190" s="29">
        <f t="shared" si="99"/>
        <v>160908300</v>
      </c>
      <c r="K190" s="29">
        <f t="shared" si="99"/>
        <v>495130900</v>
      </c>
      <c r="L190" s="165">
        <f t="shared" si="82"/>
        <v>0.36751799434246146</v>
      </c>
      <c r="M190" s="162"/>
    </row>
    <row r="191" spans="1:13" s="3" customFormat="1">
      <c r="A191" s="30" t="s">
        <v>306</v>
      </c>
      <c r="B191" s="31" t="s">
        <v>837</v>
      </c>
      <c r="C191" s="33">
        <v>226864000</v>
      </c>
      <c r="D191" s="33">
        <v>0</v>
      </c>
      <c r="E191" s="33">
        <v>0</v>
      </c>
      <c r="F191" s="33">
        <v>226864000</v>
      </c>
      <c r="G191" s="33">
        <v>226864000</v>
      </c>
      <c r="H191" s="33">
        <v>22576400</v>
      </c>
      <c r="I191" s="33">
        <v>69086800</v>
      </c>
      <c r="J191" s="33">
        <v>22576400</v>
      </c>
      <c r="K191" s="33">
        <v>69086800</v>
      </c>
      <c r="L191" s="165">
        <f t="shared" si="82"/>
        <v>0.30452958600747587</v>
      </c>
      <c r="M191" s="162"/>
    </row>
    <row r="192" spans="1:13" s="3" customFormat="1">
      <c r="A192" s="30" t="s">
        <v>307</v>
      </c>
      <c r="B192" s="31" t="s">
        <v>838</v>
      </c>
      <c r="C192" s="33">
        <v>378435000</v>
      </c>
      <c r="D192" s="33">
        <v>0</v>
      </c>
      <c r="E192" s="33">
        <v>0</v>
      </c>
      <c r="F192" s="33">
        <v>378435000</v>
      </c>
      <c r="G192" s="33">
        <v>378435000</v>
      </c>
      <c r="H192" s="33">
        <v>51546400</v>
      </c>
      <c r="I192" s="33">
        <v>148776800</v>
      </c>
      <c r="J192" s="33">
        <v>51546400</v>
      </c>
      <c r="K192" s="33">
        <v>148776800</v>
      </c>
      <c r="L192" s="165">
        <f t="shared" si="82"/>
        <v>0.39313699842773525</v>
      </c>
      <c r="M192" s="162"/>
    </row>
    <row r="193" spans="1:13" s="3" customFormat="1">
      <c r="A193" s="30" t="s">
        <v>308</v>
      </c>
      <c r="B193" s="31" t="s">
        <v>839</v>
      </c>
      <c r="C193" s="33">
        <v>169402000</v>
      </c>
      <c r="D193" s="33">
        <v>0</v>
      </c>
      <c r="E193" s="33">
        <v>0</v>
      </c>
      <c r="F193" s="33">
        <v>169402000</v>
      </c>
      <c r="G193" s="33">
        <v>169402000</v>
      </c>
      <c r="H193" s="33">
        <v>19124900</v>
      </c>
      <c r="I193" s="33">
        <v>62364400</v>
      </c>
      <c r="J193" s="33">
        <v>19124900</v>
      </c>
      <c r="K193" s="33">
        <v>62364400</v>
      </c>
      <c r="L193" s="165">
        <f t="shared" si="82"/>
        <v>0.3681444138794111</v>
      </c>
      <c r="M193" s="162"/>
    </row>
    <row r="194" spans="1:13" s="3" customFormat="1">
      <c r="A194" s="30" t="s">
        <v>309</v>
      </c>
      <c r="B194" s="31" t="s">
        <v>840</v>
      </c>
      <c r="C194" s="33">
        <v>269474000</v>
      </c>
      <c r="D194" s="33">
        <v>0</v>
      </c>
      <c r="E194" s="33">
        <v>0</v>
      </c>
      <c r="F194" s="33">
        <v>269474000</v>
      </c>
      <c r="G194" s="33">
        <v>269474000</v>
      </c>
      <c r="H194" s="33">
        <v>31883300</v>
      </c>
      <c r="I194" s="33">
        <v>99187000</v>
      </c>
      <c r="J194" s="33">
        <v>31883300</v>
      </c>
      <c r="K194" s="33">
        <v>99187000</v>
      </c>
      <c r="L194" s="165">
        <f t="shared" si="82"/>
        <v>0.36807632647305494</v>
      </c>
      <c r="M194" s="162"/>
    </row>
    <row r="195" spans="1:13" s="3" customFormat="1">
      <c r="A195" s="30" t="s">
        <v>310</v>
      </c>
      <c r="B195" s="31" t="s">
        <v>841</v>
      </c>
      <c r="C195" s="33">
        <v>254857000</v>
      </c>
      <c r="D195" s="33">
        <v>0</v>
      </c>
      <c r="E195" s="33">
        <v>0</v>
      </c>
      <c r="F195" s="33">
        <v>254857000</v>
      </c>
      <c r="G195" s="33">
        <v>254857000</v>
      </c>
      <c r="H195" s="33">
        <v>32225900</v>
      </c>
      <c r="I195" s="33">
        <v>100539700</v>
      </c>
      <c r="J195" s="33">
        <v>32225900</v>
      </c>
      <c r="K195" s="33">
        <v>100539700</v>
      </c>
      <c r="L195" s="165">
        <f t="shared" si="82"/>
        <v>0.39449455969425989</v>
      </c>
      <c r="M195" s="162"/>
    </row>
    <row r="196" spans="1:13" s="3" customFormat="1">
      <c r="A196" s="30" t="s">
        <v>311</v>
      </c>
      <c r="B196" s="31" t="s">
        <v>312</v>
      </c>
      <c r="C196" s="33">
        <v>48197000</v>
      </c>
      <c r="D196" s="33">
        <v>0</v>
      </c>
      <c r="E196" s="33">
        <v>0</v>
      </c>
      <c r="F196" s="33">
        <v>48197000</v>
      </c>
      <c r="G196" s="33">
        <v>48197000</v>
      </c>
      <c r="H196" s="33">
        <v>3551400</v>
      </c>
      <c r="I196" s="33">
        <v>15176200</v>
      </c>
      <c r="J196" s="33">
        <v>3551400</v>
      </c>
      <c r="K196" s="33">
        <v>15176200</v>
      </c>
      <c r="L196" s="165">
        <f t="shared" si="82"/>
        <v>0.31487851940992179</v>
      </c>
      <c r="M196" s="162"/>
    </row>
    <row r="197" spans="1:13" customFormat="1">
      <c r="A197" s="37" t="s">
        <v>313</v>
      </c>
      <c r="B197" s="38" t="s">
        <v>167</v>
      </c>
      <c r="C197" s="39">
        <f>+C198</f>
        <v>170790000</v>
      </c>
      <c r="D197" s="39">
        <f t="shared" ref="D197:K197" si="100">+D198</f>
        <v>0</v>
      </c>
      <c r="E197" s="39">
        <f t="shared" si="100"/>
        <v>0</v>
      </c>
      <c r="F197" s="39">
        <f t="shared" si="100"/>
        <v>170790000</v>
      </c>
      <c r="G197" s="39">
        <f t="shared" si="100"/>
        <v>170790000</v>
      </c>
      <c r="H197" s="39">
        <f t="shared" si="100"/>
        <v>20794400</v>
      </c>
      <c r="I197" s="39">
        <f t="shared" si="100"/>
        <v>61392000</v>
      </c>
      <c r="J197" s="39">
        <f t="shared" si="100"/>
        <v>20794400</v>
      </c>
      <c r="K197" s="39">
        <f t="shared" si="100"/>
        <v>61392000</v>
      </c>
      <c r="L197" s="165">
        <f t="shared" si="82"/>
        <v>0.3594589847180748</v>
      </c>
      <c r="M197" s="162"/>
    </row>
    <row r="198" spans="1:13" customFormat="1">
      <c r="A198" s="27" t="s">
        <v>314</v>
      </c>
      <c r="B198" s="28" t="s">
        <v>169</v>
      </c>
      <c r="C198" s="29">
        <f>+SUM(C199:C204)</f>
        <v>170790000</v>
      </c>
      <c r="D198" s="29">
        <f t="shared" ref="D198:K198" si="101">+SUM(D199:D204)</f>
        <v>0</v>
      </c>
      <c r="E198" s="29">
        <f t="shared" si="101"/>
        <v>0</v>
      </c>
      <c r="F198" s="29">
        <f t="shared" si="101"/>
        <v>170790000</v>
      </c>
      <c r="G198" s="29">
        <f t="shared" si="101"/>
        <v>170790000</v>
      </c>
      <c r="H198" s="29">
        <f t="shared" si="101"/>
        <v>20794400</v>
      </c>
      <c r="I198" s="29">
        <f t="shared" si="101"/>
        <v>61392000</v>
      </c>
      <c r="J198" s="29">
        <f t="shared" si="101"/>
        <v>20794400</v>
      </c>
      <c r="K198" s="29">
        <f t="shared" si="101"/>
        <v>61392000</v>
      </c>
      <c r="L198" s="165">
        <f t="shared" si="82"/>
        <v>0.3594589847180748</v>
      </c>
      <c r="M198" s="162"/>
    </row>
    <row r="199" spans="1:13" s="3" customFormat="1">
      <c r="A199" s="30" t="s">
        <v>315</v>
      </c>
      <c r="B199" s="31" t="s">
        <v>316</v>
      </c>
      <c r="C199" s="33">
        <v>28435000</v>
      </c>
      <c r="D199" s="33">
        <v>0</v>
      </c>
      <c r="E199" s="33">
        <v>0</v>
      </c>
      <c r="F199" s="33">
        <v>28435000</v>
      </c>
      <c r="G199" s="33">
        <v>28435000</v>
      </c>
      <c r="H199" s="33">
        <v>2907000</v>
      </c>
      <c r="I199" s="33">
        <v>8583100</v>
      </c>
      <c r="J199" s="33">
        <v>2907000</v>
      </c>
      <c r="K199" s="33">
        <v>8583100</v>
      </c>
      <c r="L199" s="165">
        <f t="shared" si="82"/>
        <v>0.30184983295234746</v>
      </c>
      <c r="M199" s="162"/>
    </row>
    <row r="200" spans="1:13" s="3" customFormat="1">
      <c r="A200" s="30" t="s">
        <v>317</v>
      </c>
      <c r="B200" s="31" t="s">
        <v>318</v>
      </c>
      <c r="C200" s="33">
        <v>49386000</v>
      </c>
      <c r="D200" s="33">
        <v>0</v>
      </c>
      <c r="E200" s="33">
        <v>0</v>
      </c>
      <c r="F200" s="33">
        <v>49386000</v>
      </c>
      <c r="G200" s="33">
        <v>49386000</v>
      </c>
      <c r="H200" s="33">
        <v>6619000</v>
      </c>
      <c r="I200" s="33">
        <v>18451900</v>
      </c>
      <c r="J200" s="33">
        <v>6619000</v>
      </c>
      <c r="K200" s="33">
        <v>18451900</v>
      </c>
      <c r="L200" s="165">
        <f t="shared" si="82"/>
        <v>0.37362612886243063</v>
      </c>
      <c r="M200" s="162"/>
    </row>
    <row r="201" spans="1:13" s="3" customFormat="1">
      <c r="A201" s="30" t="s">
        <v>319</v>
      </c>
      <c r="B201" s="31" t="s">
        <v>320</v>
      </c>
      <c r="C201" s="33">
        <v>21227000</v>
      </c>
      <c r="D201" s="33">
        <v>0</v>
      </c>
      <c r="E201" s="33">
        <v>0</v>
      </c>
      <c r="F201" s="33">
        <v>21227000</v>
      </c>
      <c r="G201" s="33">
        <v>21227000</v>
      </c>
      <c r="H201" s="33">
        <v>2469200</v>
      </c>
      <c r="I201" s="33">
        <v>7734500</v>
      </c>
      <c r="J201" s="33">
        <v>2469200</v>
      </c>
      <c r="K201" s="33">
        <v>7734500</v>
      </c>
      <c r="L201" s="165">
        <f t="shared" si="82"/>
        <v>0.36437084844773165</v>
      </c>
      <c r="M201" s="162"/>
    </row>
    <row r="202" spans="1:13" s="3" customFormat="1">
      <c r="A202" s="30" t="s">
        <v>321</v>
      </c>
      <c r="B202" s="31" t="s">
        <v>322</v>
      </c>
      <c r="C202" s="33">
        <v>33767000</v>
      </c>
      <c r="D202" s="33">
        <v>0</v>
      </c>
      <c r="E202" s="33">
        <v>0</v>
      </c>
      <c r="F202" s="33">
        <v>33767000</v>
      </c>
      <c r="G202" s="33">
        <v>33767000</v>
      </c>
      <c r="H202" s="33">
        <v>4155600</v>
      </c>
      <c r="I202" s="33">
        <v>12299000</v>
      </c>
      <c r="J202" s="33">
        <v>4155600</v>
      </c>
      <c r="K202" s="33">
        <v>12299000</v>
      </c>
      <c r="L202" s="165">
        <f t="shared" si="82"/>
        <v>0.36423135013474695</v>
      </c>
      <c r="M202" s="162"/>
    </row>
    <row r="203" spans="1:13" s="3" customFormat="1">
      <c r="A203" s="30" t="s">
        <v>323</v>
      </c>
      <c r="B203" s="31" t="s">
        <v>324</v>
      </c>
      <c r="C203" s="33">
        <v>31935000</v>
      </c>
      <c r="D203" s="33">
        <v>0</v>
      </c>
      <c r="E203" s="33">
        <v>0</v>
      </c>
      <c r="F203" s="33">
        <v>31935000</v>
      </c>
      <c r="G203" s="33">
        <v>31935000</v>
      </c>
      <c r="H203" s="33">
        <v>4178300</v>
      </c>
      <c r="I203" s="33">
        <v>12452800</v>
      </c>
      <c r="J203" s="33">
        <v>4178300</v>
      </c>
      <c r="K203" s="33">
        <v>12452800</v>
      </c>
      <c r="L203" s="165">
        <f t="shared" ref="L203:L266" si="102">+IFERROR(I203/F203,0)</f>
        <v>0.38994206982934088</v>
      </c>
      <c r="M203" s="162"/>
    </row>
    <row r="204" spans="1:13" s="3" customFormat="1">
      <c r="A204" s="30" t="s">
        <v>325</v>
      </c>
      <c r="B204" s="31" t="s">
        <v>326</v>
      </c>
      <c r="C204" s="33">
        <v>6040000</v>
      </c>
      <c r="D204" s="33">
        <v>0</v>
      </c>
      <c r="E204" s="33">
        <v>0</v>
      </c>
      <c r="F204" s="33">
        <v>6040000</v>
      </c>
      <c r="G204" s="33">
        <v>6040000</v>
      </c>
      <c r="H204" s="33">
        <v>465300</v>
      </c>
      <c r="I204" s="33">
        <v>1870700</v>
      </c>
      <c r="J204" s="33">
        <v>465300</v>
      </c>
      <c r="K204" s="33">
        <v>1870700</v>
      </c>
      <c r="L204" s="165">
        <f t="shared" si="102"/>
        <v>0.3097185430463576</v>
      </c>
      <c r="M204" s="162"/>
    </row>
    <row r="205" spans="1:13" customFormat="1">
      <c r="A205" s="37" t="s">
        <v>327</v>
      </c>
      <c r="B205" s="38" t="s">
        <v>177</v>
      </c>
      <c r="C205" s="39">
        <f>+C206+C208+C210+C212+C214+C216</f>
        <v>1008731000</v>
      </c>
      <c r="D205" s="39">
        <f t="shared" ref="D205:K205" si="103">+D206+D208+D210+D212+D214+D216</f>
        <v>0</v>
      </c>
      <c r="E205" s="39">
        <f t="shared" si="103"/>
        <v>0</v>
      </c>
      <c r="F205" s="39">
        <f t="shared" si="103"/>
        <v>1008731000</v>
      </c>
      <c r="G205" s="39">
        <f t="shared" si="103"/>
        <v>1008731000</v>
      </c>
      <c r="H205" s="39">
        <f t="shared" si="103"/>
        <v>120717300</v>
      </c>
      <c r="I205" s="39">
        <f t="shared" si="103"/>
        <v>371423600</v>
      </c>
      <c r="J205" s="39">
        <f t="shared" si="103"/>
        <v>120717300</v>
      </c>
      <c r="K205" s="39">
        <f t="shared" si="103"/>
        <v>371423600</v>
      </c>
      <c r="L205" s="165">
        <f t="shared" si="102"/>
        <v>0.3682087692358022</v>
      </c>
      <c r="M205" s="162"/>
    </row>
    <row r="206" spans="1:13" customFormat="1">
      <c r="A206" s="27" t="s">
        <v>328</v>
      </c>
      <c r="B206" s="28" t="s">
        <v>329</v>
      </c>
      <c r="C206" s="29">
        <f>+C207</f>
        <v>169977000</v>
      </c>
      <c r="D206" s="29">
        <f t="shared" ref="D206:K206" si="104">+D207</f>
        <v>0</v>
      </c>
      <c r="E206" s="29">
        <f t="shared" si="104"/>
        <v>0</v>
      </c>
      <c r="F206" s="29">
        <f t="shared" si="104"/>
        <v>169977000</v>
      </c>
      <c r="G206" s="29">
        <f t="shared" si="104"/>
        <v>169977000</v>
      </c>
      <c r="H206" s="29">
        <f t="shared" si="104"/>
        <v>16938400</v>
      </c>
      <c r="I206" s="29">
        <f t="shared" si="104"/>
        <v>51825500</v>
      </c>
      <c r="J206" s="29">
        <f t="shared" si="104"/>
        <v>16938400</v>
      </c>
      <c r="K206" s="29">
        <f t="shared" si="104"/>
        <v>51825500</v>
      </c>
      <c r="L206" s="165">
        <f t="shared" si="102"/>
        <v>0.30489713314154265</v>
      </c>
      <c r="M206" s="162"/>
    </row>
    <row r="207" spans="1:13" s="3" customFormat="1">
      <c r="A207" s="30" t="s">
        <v>330</v>
      </c>
      <c r="B207" s="31" t="s">
        <v>329</v>
      </c>
      <c r="C207" s="33">
        <v>169977000</v>
      </c>
      <c r="D207" s="33">
        <v>0</v>
      </c>
      <c r="E207" s="33">
        <v>0</v>
      </c>
      <c r="F207" s="33">
        <v>169977000</v>
      </c>
      <c r="G207" s="33">
        <v>169977000</v>
      </c>
      <c r="H207" s="33">
        <v>16938400</v>
      </c>
      <c r="I207" s="33">
        <v>51825500</v>
      </c>
      <c r="J207" s="33">
        <v>16938400</v>
      </c>
      <c r="K207" s="33">
        <v>51825500</v>
      </c>
      <c r="L207" s="165">
        <f t="shared" si="102"/>
        <v>0.30489713314154265</v>
      </c>
      <c r="M207" s="162"/>
    </row>
    <row r="208" spans="1:13" customFormat="1">
      <c r="A208" s="27" t="s">
        <v>331</v>
      </c>
      <c r="B208" s="28" t="s">
        <v>332</v>
      </c>
      <c r="C208" s="29">
        <f>+C209</f>
        <v>283827000</v>
      </c>
      <c r="D208" s="29">
        <f t="shared" ref="D208:K208" si="105">+D209</f>
        <v>0</v>
      </c>
      <c r="E208" s="29">
        <f t="shared" si="105"/>
        <v>0</v>
      </c>
      <c r="F208" s="29">
        <f t="shared" si="105"/>
        <v>283827000</v>
      </c>
      <c r="G208" s="29">
        <f t="shared" si="105"/>
        <v>283827000</v>
      </c>
      <c r="H208" s="29">
        <f t="shared" si="105"/>
        <v>38669500</v>
      </c>
      <c r="I208" s="29">
        <f t="shared" si="105"/>
        <v>111602200</v>
      </c>
      <c r="J208" s="29">
        <f t="shared" si="105"/>
        <v>38669500</v>
      </c>
      <c r="K208" s="29">
        <f t="shared" si="105"/>
        <v>111602200</v>
      </c>
      <c r="L208" s="165">
        <f t="shared" si="102"/>
        <v>0.39320501573141386</v>
      </c>
      <c r="M208" s="162"/>
    </row>
    <row r="209" spans="1:13" s="3" customFormat="1">
      <c r="A209" s="30" t="s">
        <v>333</v>
      </c>
      <c r="B209" s="31" t="s">
        <v>332</v>
      </c>
      <c r="C209" s="33">
        <v>283827000</v>
      </c>
      <c r="D209" s="33">
        <v>0</v>
      </c>
      <c r="E209" s="33">
        <v>0</v>
      </c>
      <c r="F209" s="33">
        <v>283827000</v>
      </c>
      <c r="G209" s="33">
        <v>283827000</v>
      </c>
      <c r="H209" s="33">
        <v>38669500</v>
      </c>
      <c r="I209" s="33">
        <v>111602200</v>
      </c>
      <c r="J209" s="33">
        <v>38669500</v>
      </c>
      <c r="K209" s="33">
        <v>111602200</v>
      </c>
      <c r="L209" s="165">
        <f t="shared" si="102"/>
        <v>0.39320501573141386</v>
      </c>
      <c r="M209" s="162"/>
    </row>
    <row r="210" spans="1:13" customFormat="1">
      <c r="A210" s="27" t="s">
        <v>334</v>
      </c>
      <c r="B210" s="28" t="s">
        <v>335</v>
      </c>
      <c r="C210" s="29">
        <f>+C211</f>
        <v>127052000</v>
      </c>
      <c r="D210" s="29">
        <f t="shared" ref="D210:K210" si="106">+D211</f>
        <v>0</v>
      </c>
      <c r="E210" s="29">
        <f t="shared" si="106"/>
        <v>0</v>
      </c>
      <c r="F210" s="29">
        <f t="shared" si="106"/>
        <v>127052000</v>
      </c>
      <c r="G210" s="29">
        <f t="shared" si="106"/>
        <v>127052000</v>
      </c>
      <c r="H210" s="29">
        <f t="shared" si="106"/>
        <v>14347800</v>
      </c>
      <c r="I210" s="29">
        <f t="shared" si="106"/>
        <v>46783500</v>
      </c>
      <c r="J210" s="29">
        <f t="shared" si="106"/>
        <v>14347800</v>
      </c>
      <c r="K210" s="29">
        <f t="shared" si="106"/>
        <v>46783500</v>
      </c>
      <c r="L210" s="165">
        <f t="shared" si="102"/>
        <v>0.36822324717438532</v>
      </c>
      <c r="M210" s="162"/>
    </row>
    <row r="211" spans="1:13" s="3" customFormat="1">
      <c r="A211" s="30" t="s">
        <v>336</v>
      </c>
      <c r="B211" s="31" t="s">
        <v>337</v>
      </c>
      <c r="C211" s="33">
        <v>127052000</v>
      </c>
      <c r="D211" s="33">
        <v>0</v>
      </c>
      <c r="E211" s="33">
        <v>0</v>
      </c>
      <c r="F211" s="33">
        <v>127052000</v>
      </c>
      <c r="G211" s="33">
        <v>127052000</v>
      </c>
      <c r="H211" s="33">
        <v>14347800</v>
      </c>
      <c r="I211" s="33">
        <v>46783500</v>
      </c>
      <c r="J211" s="33">
        <v>14347800</v>
      </c>
      <c r="K211" s="33">
        <v>46783500</v>
      </c>
      <c r="L211" s="165">
        <f t="shared" si="102"/>
        <v>0.36822324717438532</v>
      </c>
      <c r="M211" s="162"/>
    </row>
    <row r="212" spans="1:13" customFormat="1">
      <c r="A212" s="27" t="s">
        <v>338</v>
      </c>
      <c r="B212" s="28" t="s">
        <v>339</v>
      </c>
      <c r="C212" s="29">
        <f>+C213</f>
        <v>202025000</v>
      </c>
      <c r="D212" s="29">
        <f t="shared" ref="D212:K212" si="107">+D213</f>
        <v>0</v>
      </c>
      <c r="E212" s="29">
        <f t="shared" si="107"/>
        <v>0</v>
      </c>
      <c r="F212" s="29">
        <f t="shared" si="107"/>
        <v>202025000</v>
      </c>
      <c r="G212" s="29">
        <f t="shared" si="107"/>
        <v>202025000</v>
      </c>
      <c r="H212" s="29">
        <f t="shared" si="107"/>
        <v>23920800</v>
      </c>
      <c r="I212" s="29">
        <f t="shared" si="107"/>
        <v>74405400</v>
      </c>
      <c r="J212" s="29">
        <f t="shared" si="107"/>
        <v>23920800</v>
      </c>
      <c r="K212" s="29">
        <f t="shared" si="107"/>
        <v>74405400</v>
      </c>
      <c r="L212" s="165">
        <f t="shared" si="102"/>
        <v>0.36829798292290555</v>
      </c>
      <c r="M212" s="162"/>
    </row>
    <row r="213" spans="1:13" s="3" customFormat="1">
      <c r="A213" s="30" t="s">
        <v>340</v>
      </c>
      <c r="B213" s="31" t="s">
        <v>339</v>
      </c>
      <c r="C213" s="33">
        <v>202025000</v>
      </c>
      <c r="D213" s="33">
        <v>0</v>
      </c>
      <c r="E213" s="33">
        <v>0</v>
      </c>
      <c r="F213" s="33">
        <v>202025000</v>
      </c>
      <c r="G213" s="33">
        <v>202025000</v>
      </c>
      <c r="H213" s="33">
        <v>23920800</v>
      </c>
      <c r="I213" s="33">
        <v>74405400</v>
      </c>
      <c r="J213" s="33">
        <v>23920800</v>
      </c>
      <c r="K213" s="33">
        <v>74405400</v>
      </c>
      <c r="L213" s="165">
        <f t="shared" si="102"/>
        <v>0.36829798292290555</v>
      </c>
      <c r="M213" s="162"/>
    </row>
    <row r="214" spans="1:13" customFormat="1">
      <c r="A214" s="27" t="s">
        <v>341</v>
      </c>
      <c r="B214" s="28" t="s">
        <v>342</v>
      </c>
      <c r="C214" s="29">
        <f>+C215</f>
        <v>191142000</v>
      </c>
      <c r="D214" s="29">
        <f t="shared" ref="D214:K214" si="108">+D215</f>
        <v>0</v>
      </c>
      <c r="E214" s="29">
        <f t="shared" si="108"/>
        <v>0</v>
      </c>
      <c r="F214" s="29">
        <f t="shared" si="108"/>
        <v>191142000</v>
      </c>
      <c r="G214" s="29">
        <f t="shared" si="108"/>
        <v>191142000</v>
      </c>
      <c r="H214" s="29">
        <f t="shared" si="108"/>
        <v>24176200</v>
      </c>
      <c r="I214" s="29">
        <f t="shared" si="108"/>
        <v>75422800</v>
      </c>
      <c r="J214" s="29">
        <f t="shared" si="108"/>
        <v>24176200</v>
      </c>
      <c r="K214" s="29">
        <f t="shared" si="108"/>
        <v>75422800</v>
      </c>
      <c r="L214" s="165">
        <f t="shared" si="102"/>
        <v>0.39459040922455557</v>
      </c>
      <c r="M214" s="162"/>
    </row>
    <row r="215" spans="1:13" s="3" customFormat="1">
      <c r="A215" s="30" t="s">
        <v>343</v>
      </c>
      <c r="B215" s="31" t="s">
        <v>342</v>
      </c>
      <c r="C215" s="33">
        <v>191142000</v>
      </c>
      <c r="D215" s="33">
        <v>0</v>
      </c>
      <c r="E215" s="33">
        <v>0</v>
      </c>
      <c r="F215" s="33">
        <v>191142000</v>
      </c>
      <c r="G215" s="33">
        <v>191142000</v>
      </c>
      <c r="H215" s="33">
        <v>24176200</v>
      </c>
      <c r="I215" s="33">
        <v>75422800</v>
      </c>
      <c r="J215" s="33">
        <v>24176200</v>
      </c>
      <c r="K215" s="33">
        <v>75422800</v>
      </c>
      <c r="L215" s="165">
        <f t="shared" si="102"/>
        <v>0.39459040922455557</v>
      </c>
      <c r="M215" s="162"/>
    </row>
    <row r="216" spans="1:13" customFormat="1">
      <c r="A216" s="27" t="s">
        <v>344</v>
      </c>
      <c r="B216" s="28" t="s">
        <v>345</v>
      </c>
      <c r="C216" s="29">
        <f>+C217</f>
        <v>34708000</v>
      </c>
      <c r="D216" s="29">
        <f t="shared" ref="D216:K216" si="109">+D217</f>
        <v>0</v>
      </c>
      <c r="E216" s="29">
        <f t="shared" si="109"/>
        <v>0</v>
      </c>
      <c r="F216" s="29">
        <f t="shared" si="109"/>
        <v>34708000</v>
      </c>
      <c r="G216" s="29">
        <f t="shared" si="109"/>
        <v>34708000</v>
      </c>
      <c r="H216" s="29">
        <f t="shared" si="109"/>
        <v>2664600</v>
      </c>
      <c r="I216" s="29">
        <f t="shared" si="109"/>
        <v>11384200</v>
      </c>
      <c r="J216" s="29">
        <f t="shared" si="109"/>
        <v>2664600</v>
      </c>
      <c r="K216" s="29">
        <f t="shared" si="109"/>
        <v>11384200</v>
      </c>
      <c r="L216" s="165">
        <f t="shared" si="102"/>
        <v>0.32799930851676845</v>
      </c>
      <c r="M216" s="162"/>
    </row>
    <row r="217" spans="1:13" s="3" customFormat="1">
      <c r="A217" s="30" t="s">
        <v>346</v>
      </c>
      <c r="B217" s="31" t="s">
        <v>345</v>
      </c>
      <c r="C217" s="33">
        <v>34708000</v>
      </c>
      <c r="D217" s="33">
        <v>0</v>
      </c>
      <c r="E217" s="33">
        <v>0</v>
      </c>
      <c r="F217" s="33">
        <v>34708000</v>
      </c>
      <c r="G217" s="33">
        <v>34708000</v>
      </c>
      <c r="H217" s="33">
        <v>2664600</v>
      </c>
      <c r="I217" s="33">
        <v>11384200</v>
      </c>
      <c r="J217" s="33">
        <v>2664600</v>
      </c>
      <c r="K217" s="33">
        <v>11384200</v>
      </c>
      <c r="L217" s="165">
        <f t="shared" si="102"/>
        <v>0.32799930851676845</v>
      </c>
      <c r="M217" s="162"/>
    </row>
    <row r="218" spans="1:13" s="4" customFormat="1" ht="12">
      <c r="A218" s="8" t="s">
        <v>347</v>
      </c>
      <c r="B218" s="9" t="s">
        <v>348</v>
      </c>
      <c r="C218" s="10">
        <f>+C219+C230</f>
        <v>73591183000</v>
      </c>
      <c r="D218" s="10">
        <f t="shared" ref="D218:F218" si="110">+D219+D230</f>
        <v>0</v>
      </c>
      <c r="E218" s="10">
        <f t="shared" si="110"/>
        <v>3441562528</v>
      </c>
      <c r="F218" s="10">
        <f t="shared" si="110"/>
        <v>77032745528</v>
      </c>
      <c r="G218" s="10">
        <f>+G219+G230</f>
        <v>57189967891</v>
      </c>
      <c r="H218" s="10">
        <f t="shared" ref="H218:K218" si="111">+H219+H230</f>
        <v>6145041000</v>
      </c>
      <c r="I218" s="10">
        <f t="shared" si="111"/>
        <v>54273061933</v>
      </c>
      <c r="J218" s="10">
        <f t="shared" si="111"/>
        <v>4353650996</v>
      </c>
      <c r="K218" s="10">
        <f t="shared" si="111"/>
        <v>18710923857</v>
      </c>
      <c r="L218" s="165">
        <f t="shared" si="102"/>
        <v>0.70454534056913143</v>
      </c>
      <c r="M218" s="162"/>
    </row>
    <row r="219" spans="1:13" customFormat="1">
      <c r="A219" s="43" t="s">
        <v>349</v>
      </c>
      <c r="B219" s="44" t="s">
        <v>350</v>
      </c>
      <c r="C219" s="45">
        <f>+C220</f>
        <v>631989000</v>
      </c>
      <c r="D219" s="45">
        <f t="shared" ref="D219:K222" si="112">+D220</f>
        <v>0</v>
      </c>
      <c r="E219" s="45">
        <f t="shared" si="112"/>
        <v>0</v>
      </c>
      <c r="F219" s="45">
        <f t="shared" si="112"/>
        <v>631989000</v>
      </c>
      <c r="G219" s="45">
        <f t="shared" si="112"/>
        <v>410562073</v>
      </c>
      <c r="H219" s="45">
        <f t="shared" si="112"/>
        <v>224780073</v>
      </c>
      <c r="I219" s="45">
        <f t="shared" si="112"/>
        <v>410562073</v>
      </c>
      <c r="J219" s="45">
        <f t="shared" si="112"/>
        <v>185782000</v>
      </c>
      <c r="K219" s="45">
        <f t="shared" si="112"/>
        <v>185782000</v>
      </c>
      <c r="L219" s="165">
        <f t="shared" si="102"/>
        <v>0.64963484016335726</v>
      </c>
      <c r="M219" s="162"/>
    </row>
    <row r="220" spans="1:13" customFormat="1">
      <c r="A220" s="34" t="s">
        <v>351</v>
      </c>
      <c r="B220" s="35" t="s">
        <v>352</v>
      </c>
      <c r="C220" s="36">
        <f>+C221</f>
        <v>631989000</v>
      </c>
      <c r="D220" s="36">
        <f t="shared" si="112"/>
        <v>0</v>
      </c>
      <c r="E220" s="36">
        <f t="shared" si="112"/>
        <v>0</v>
      </c>
      <c r="F220" s="36">
        <f t="shared" si="112"/>
        <v>631989000</v>
      </c>
      <c r="G220" s="36">
        <f t="shared" si="112"/>
        <v>410562073</v>
      </c>
      <c r="H220" s="36">
        <f t="shared" si="112"/>
        <v>224780073</v>
      </c>
      <c r="I220" s="36">
        <f t="shared" si="112"/>
        <v>410562073</v>
      </c>
      <c r="J220" s="36">
        <f t="shared" si="112"/>
        <v>185782000</v>
      </c>
      <c r="K220" s="36">
        <f t="shared" si="112"/>
        <v>185782000</v>
      </c>
      <c r="L220" s="165">
        <f t="shared" si="102"/>
        <v>0.64963484016335726</v>
      </c>
      <c r="M220" s="162"/>
    </row>
    <row r="221" spans="1:13" customFormat="1">
      <c r="A221" s="34" t="s">
        <v>353</v>
      </c>
      <c r="B221" s="35" t="s">
        <v>354</v>
      </c>
      <c r="C221" s="36">
        <f>+C222</f>
        <v>631989000</v>
      </c>
      <c r="D221" s="36">
        <f t="shared" si="112"/>
        <v>0</v>
      </c>
      <c r="E221" s="36">
        <f t="shared" si="112"/>
        <v>0</v>
      </c>
      <c r="F221" s="36">
        <f t="shared" si="112"/>
        <v>631989000</v>
      </c>
      <c r="G221" s="36">
        <f t="shared" si="112"/>
        <v>410562073</v>
      </c>
      <c r="H221" s="36">
        <f t="shared" si="112"/>
        <v>224780073</v>
      </c>
      <c r="I221" s="36">
        <f t="shared" si="112"/>
        <v>410562073</v>
      </c>
      <c r="J221" s="36">
        <f t="shared" si="112"/>
        <v>185782000</v>
      </c>
      <c r="K221" s="36">
        <f t="shared" si="112"/>
        <v>185782000</v>
      </c>
      <c r="L221" s="165">
        <f t="shared" si="102"/>
        <v>0.64963484016335726</v>
      </c>
      <c r="M221" s="162"/>
    </row>
    <row r="222" spans="1:13" customFormat="1">
      <c r="A222" s="34" t="s">
        <v>355</v>
      </c>
      <c r="B222" s="35" t="s">
        <v>356</v>
      </c>
      <c r="C222" s="36">
        <f>+C223</f>
        <v>631989000</v>
      </c>
      <c r="D222" s="36">
        <f t="shared" si="112"/>
        <v>0</v>
      </c>
      <c r="E222" s="36">
        <f t="shared" si="112"/>
        <v>0</v>
      </c>
      <c r="F222" s="36">
        <f t="shared" si="112"/>
        <v>631989000</v>
      </c>
      <c r="G222" s="36">
        <f t="shared" si="112"/>
        <v>410562073</v>
      </c>
      <c r="H222" s="36">
        <f t="shared" si="112"/>
        <v>224780073</v>
      </c>
      <c r="I222" s="36">
        <f t="shared" si="112"/>
        <v>410562073</v>
      </c>
      <c r="J222" s="36">
        <f t="shared" si="112"/>
        <v>185782000</v>
      </c>
      <c r="K222" s="36">
        <f t="shared" si="112"/>
        <v>185782000</v>
      </c>
      <c r="L222" s="165">
        <f t="shared" si="102"/>
        <v>0.64963484016335726</v>
      </c>
      <c r="M222" s="162"/>
    </row>
    <row r="223" spans="1:13" s="3" customFormat="1">
      <c r="A223" s="46" t="s">
        <v>357</v>
      </c>
      <c r="B223" s="47" t="s">
        <v>358</v>
      </c>
      <c r="C223" s="48">
        <f>+SUM(C224:C229)</f>
        <v>631989000</v>
      </c>
      <c r="D223" s="48">
        <f t="shared" ref="D223:K223" si="113">+SUM(D224:D229)</f>
        <v>0</v>
      </c>
      <c r="E223" s="48">
        <f t="shared" si="113"/>
        <v>0</v>
      </c>
      <c r="F223" s="48">
        <f t="shared" si="113"/>
        <v>631989000</v>
      </c>
      <c r="G223" s="48">
        <f t="shared" si="113"/>
        <v>410562073</v>
      </c>
      <c r="H223" s="48">
        <f t="shared" si="113"/>
        <v>224780073</v>
      </c>
      <c r="I223" s="48">
        <f t="shared" si="113"/>
        <v>410562073</v>
      </c>
      <c r="J223" s="48">
        <f t="shared" si="113"/>
        <v>185782000</v>
      </c>
      <c r="K223" s="48">
        <f t="shared" si="113"/>
        <v>185782000</v>
      </c>
      <c r="L223" s="165">
        <f t="shared" si="102"/>
        <v>0.64963484016335726</v>
      </c>
      <c r="M223" s="162"/>
    </row>
    <row r="224" spans="1:13">
      <c r="A224" s="110"/>
      <c r="B224" s="49" t="s">
        <v>677</v>
      </c>
      <c r="C224" s="111">
        <v>300000</v>
      </c>
      <c r="D224" s="111">
        <v>0</v>
      </c>
      <c r="E224" s="111">
        <v>0</v>
      </c>
      <c r="F224" s="111">
        <v>300000</v>
      </c>
      <c r="G224" s="111">
        <v>0</v>
      </c>
      <c r="H224" s="111">
        <v>0</v>
      </c>
      <c r="I224" s="111">
        <v>0</v>
      </c>
      <c r="J224" s="111">
        <v>0</v>
      </c>
      <c r="K224" s="111">
        <v>0</v>
      </c>
      <c r="L224" s="165">
        <f t="shared" si="102"/>
        <v>0</v>
      </c>
      <c r="M224" s="162"/>
    </row>
    <row r="225" spans="1:13">
      <c r="A225" s="110"/>
      <c r="B225" s="49" t="s">
        <v>678</v>
      </c>
      <c r="C225" s="111">
        <v>103000000</v>
      </c>
      <c r="D225" s="111">
        <v>0</v>
      </c>
      <c r="E225" s="111">
        <v>0</v>
      </c>
      <c r="F225" s="111">
        <v>103000000</v>
      </c>
      <c r="G225" s="111">
        <v>103000000</v>
      </c>
      <c r="H225" s="111">
        <v>0</v>
      </c>
      <c r="I225" s="111">
        <v>103000000</v>
      </c>
      <c r="J225" s="111">
        <v>103000000</v>
      </c>
      <c r="K225" s="111">
        <v>103000000</v>
      </c>
      <c r="L225" s="165">
        <f t="shared" si="102"/>
        <v>1</v>
      </c>
      <c r="M225" s="162"/>
    </row>
    <row r="226" spans="1:13">
      <c r="A226" s="110"/>
      <c r="B226" s="49" t="s">
        <v>679</v>
      </c>
      <c r="C226" s="111">
        <v>32782000</v>
      </c>
      <c r="D226" s="111">
        <v>0</v>
      </c>
      <c r="E226" s="111">
        <v>50000000</v>
      </c>
      <c r="F226" s="111">
        <v>82782000</v>
      </c>
      <c r="G226" s="111">
        <v>82782000</v>
      </c>
      <c r="H226" s="111">
        <v>0</v>
      </c>
      <c r="I226" s="111">
        <v>82782000</v>
      </c>
      <c r="J226" s="111">
        <v>82782000</v>
      </c>
      <c r="K226" s="111">
        <v>82782000</v>
      </c>
      <c r="L226" s="165">
        <f t="shared" si="102"/>
        <v>1</v>
      </c>
      <c r="M226" s="162"/>
    </row>
    <row r="227" spans="1:13">
      <c r="A227" s="110"/>
      <c r="B227" s="49" t="s">
        <v>680</v>
      </c>
      <c r="C227" s="111">
        <v>470000000</v>
      </c>
      <c r="D227" s="111">
        <v>0</v>
      </c>
      <c r="E227" s="111">
        <v>-50000000</v>
      </c>
      <c r="F227" s="111">
        <v>420000000</v>
      </c>
      <c r="G227" s="111">
        <v>224780073</v>
      </c>
      <c r="H227" s="111">
        <v>224780073</v>
      </c>
      <c r="I227" s="111">
        <v>224780073</v>
      </c>
      <c r="J227" s="111">
        <v>0</v>
      </c>
      <c r="K227" s="111">
        <v>0</v>
      </c>
      <c r="L227" s="165">
        <f t="shared" si="102"/>
        <v>0.53519064999999999</v>
      </c>
      <c r="M227" s="162"/>
    </row>
    <row r="228" spans="1:13">
      <c r="A228" s="110"/>
      <c r="B228" s="49" t="s">
        <v>681</v>
      </c>
      <c r="C228" s="111">
        <v>20000000</v>
      </c>
      <c r="D228" s="111">
        <v>0</v>
      </c>
      <c r="E228" s="111">
        <v>0</v>
      </c>
      <c r="F228" s="111">
        <v>20000000</v>
      </c>
      <c r="G228" s="111">
        <v>0</v>
      </c>
      <c r="H228" s="111">
        <v>0</v>
      </c>
      <c r="I228" s="111">
        <v>0</v>
      </c>
      <c r="J228" s="111">
        <v>0</v>
      </c>
      <c r="K228" s="111">
        <v>0</v>
      </c>
      <c r="L228" s="165">
        <f t="shared" si="102"/>
        <v>0</v>
      </c>
      <c r="M228" s="162"/>
    </row>
    <row r="229" spans="1:13">
      <c r="A229" s="110"/>
      <c r="B229" s="49" t="s">
        <v>682</v>
      </c>
      <c r="C229" s="111">
        <v>5907000</v>
      </c>
      <c r="D229" s="111">
        <v>0</v>
      </c>
      <c r="E229" s="111">
        <v>0</v>
      </c>
      <c r="F229" s="111">
        <v>5907000</v>
      </c>
      <c r="G229" s="111">
        <v>0</v>
      </c>
      <c r="H229" s="111">
        <v>0</v>
      </c>
      <c r="I229" s="111">
        <v>0</v>
      </c>
      <c r="J229" s="111">
        <v>0</v>
      </c>
      <c r="K229" s="111">
        <v>0</v>
      </c>
      <c r="L229" s="165">
        <f t="shared" si="102"/>
        <v>0</v>
      </c>
      <c r="M229" s="162"/>
    </row>
    <row r="230" spans="1:13" customFormat="1">
      <c r="A230" s="50" t="s">
        <v>359</v>
      </c>
      <c r="B230" s="51" t="s">
        <v>360</v>
      </c>
      <c r="C230" s="52">
        <f>+C231+C263</f>
        <v>72959194000</v>
      </c>
      <c r="D230" s="52">
        <f t="shared" ref="D230:K230" si="114">+D231+D263</f>
        <v>0</v>
      </c>
      <c r="E230" s="52">
        <f t="shared" si="114"/>
        <v>3441562528</v>
      </c>
      <c r="F230" s="52">
        <f t="shared" si="114"/>
        <v>76400756528</v>
      </c>
      <c r="G230" s="52">
        <f>+G231+G263</f>
        <v>56779405818</v>
      </c>
      <c r="H230" s="52">
        <f t="shared" si="114"/>
        <v>5920260927</v>
      </c>
      <c r="I230" s="52">
        <f t="shared" si="114"/>
        <v>53862499860</v>
      </c>
      <c r="J230" s="52">
        <f t="shared" si="114"/>
        <v>4167868996</v>
      </c>
      <c r="K230" s="52">
        <f t="shared" si="114"/>
        <v>18525141857</v>
      </c>
      <c r="L230" s="165">
        <f t="shared" si="102"/>
        <v>0.70499956162423616</v>
      </c>
      <c r="M230" s="162"/>
    </row>
    <row r="231" spans="1:13" customFormat="1">
      <c r="A231" s="53" t="s">
        <v>361</v>
      </c>
      <c r="B231" s="54" t="s">
        <v>362</v>
      </c>
      <c r="C231" s="55">
        <f>+C232+C235+C258</f>
        <v>1042701000</v>
      </c>
      <c r="D231" s="55">
        <f t="shared" ref="D231:K231" si="115">+D232+D235+D258</f>
        <v>0</v>
      </c>
      <c r="E231" s="55">
        <f t="shared" si="115"/>
        <v>117494883</v>
      </c>
      <c r="F231" s="55">
        <f t="shared" si="115"/>
        <v>1160195883</v>
      </c>
      <c r="G231" s="55">
        <f t="shared" si="115"/>
        <v>474915063</v>
      </c>
      <c r="H231" s="55">
        <f t="shared" si="115"/>
        <v>316707063</v>
      </c>
      <c r="I231" s="55">
        <f t="shared" si="115"/>
        <v>316707063</v>
      </c>
      <c r="J231" s="55">
        <f t="shared" si="115"/>
        <v>16707063</v>
      </c>
      <c r="K231" s="55">
        <f t="shared" si="115"/>
        <v>16707063</v>
      </c>
      <c r="L231" s="165">
        <f t="shared" si="102"/>
        <v>0.27297723396593021</v>
      </c>
      <c r="M231" s="162"/>
    </row>
    <row r="232" spans="1:13" customFormat="1">
      <c r="A232" s="56" t="s">
        <v>363</v>
      </c>
      <c r="B232" s="57" t="s">
        <v>364</v>
      </c>
      <c r="C232" s="58">
        <f>+C233</f>
        <v>85000000</v>
      </c>
      <c r="D232" s="58">
        <f t="shared" ref="D232:K233" si="116">+D233</f>
        <v>0</v>
      </c>
      <c r="E232" s="58">
        <f t="shared" si="116"/>
        <v>0</v>
      </c>
      <c r="F232" s="58">
        <f t="shared" si="116"/>
        <v>85000000</v>
      </c>
      <c r="G232" s="58">
        <f t="shared" si="116"/>
        <v>0</v>
      </c>
      <c r="H232" s="58">
        <f t="shared" si="116"/>
        <v>0</v>
      </c>
      <c r="I232" s="58">
        <f t="shared" si="116"/>
        <v>0</v>
      </c>
      <c r="J232" s="58">
        <f t="shared" si="116"/>
        <v>0</v>
      </c>
      <c r="K232" s="58">
        <f t="shared" si="116"/>
        <v>0</v>
      </c>
      <c r="L232" s="165">
        <f t="shared" si="102"/>
        <v>0</v>
      </c>
      <c r="M232" s="162"/>
    </row>
    <row r="233" spans="1:13" customFormat="1">
      <c r="A233" s="34" t="s">
        <v>365</v>
      </c>
      <c r="B233" s="35" t="s">
        <v>366</v>
      </c>
      <c r="C233" s="36">
        <f>+C234</f>
        <v>85000000</v>
      </c>
      <c r="D233" s="36">
        <f t="shared" si="116"/>
        <v>0</v>
      </c>
      <c r="E233" s="36">
        <f t="shared" si="116"/>
        <v>0</v>
      </c>
      <c r="F233" s="36">
        <f t="shared" si="116"/>
        <v>85000000</v>
      </c>
      <c r="G233" s="36">
        <f t="shared" si="116"/>
        <v>0</v>
      </c>
      <c r="H233" s="36">
        <f t="shared" si="116"/>
        <v>0</v>
      </c>
      <c r="I233" s="36">
        <f t="shared" si="116"/>
        <v>0</v>
      </c>
      <c r="J233" s="36">
        <f t="shared" si="116"/>
        <v>0</v>
      </c>
      <c r="K233" s="36">
        <f t="shared" si="116"/>
        <v>0</v>
      </c>
      <c r="L233" s="165">
        <f t="shared" si="102"/>
        <v>0</v>
      </c>
      <c r="M233" s="162"/>
    </row>
    <row r="234" spans="1:13" s="3" customFormat="1">
      <c r="A234" s="30" t="s">
        <v>367</v>
      </c>
      <c r="B234" s="31" t="s">
        <v>368</v>
      </c>
      <c r="C234" s="33">
        <v>85000000</v>
      </c>
      <c r="D234" s="33">
        <v>0</v>
      </c>
      <c r="E234" s="33">
        <v>0</v>
      </c>
      <c r="F234" s="33">
        <v>85000000</v>
      </c>
      <c r="G234" s="33">
        <v>0</v>
      </c>
      <c r="H234" s="33">
        <v>0</v>
      </c>
      <c r="I234" s="33">
        <v>0</v>
      </c>
      <c r="J234" s="33">
        <v>0</v>
      </c>
      <c r="K234" s="33">
        <v>0</v>
      </c>
      <c r="L234" s="165">
        <f t="shared" si="102"/>
        <v>0</v>
      </c>
      <c r="M234" s="162"/>
    </row>
    <row r="235" spans="1:13" customFormat="1">
      <c r="A235" s="56" t="s">
        <v>369</v>
      </c>
      <c r="B235" s="57" t="s">
        <v>370</v>
      </c>
      <c r="C235" s="58">
        <f>+C236+C249+C254+C256</f>
        <v>592701000</v>
      </c>
      <c r="D235" s="58">
        <f t="shared" ref="D235:K235" si="117">+D236+D249+D254+D256</f>
        <v>0</v>
      </c>
      <c r="E235" s="58">
        <f t="shared" si="117"/>
        <v>37119008</v>
      </c>
      <c r="F235" s="58">
        <f t="shared" si="117"/>
        <v>629820008</v>
      </c>
      <c r="G235" s="58">
        <f t="shared" si="117"/>
        <v>174915063</v>
      </c>
      <c r="H235" s="58">
        <f t="shared" si="117"/>
        <v>16707063</v>
      </c>
      <c r="I235" s="58">
        <f t="shared" si="117"/>
        <v>16707063</v>
      </c>
      <c r="J235" s="58">
        <f t="shared" si="117"/>
        <v>16707063</v>
      </c>
      <c r="K235" s="58">
        <f t="shared" si="117"/>
        <v>16707063</v>
      </c>
      <c r="L235" s="165">
        <f t="shared" si="102"/>
        <v>2.6526726346870835E-2</v>
      </c>
      <c r="M235" s="162"/>
    </row>
    <row r="236" spans="1:13" customFormat="1">
      <c r="A236" s="59" t="s">
        <v>371</v>
      </c>
      <c r="B236" s="60" t="s">
        <v>372</v>
      </c>
      <c r="C236" s="61">
        <f>+C237+C248</f>
        <v>374393000</v>
      </c>
      <c r="D236" s="61">
        <f t="shared" ref="D236:K236" si="118">+D237+D248</f>
        <v>0</v>
      </c>
      <c r="E236" s="61">
        <f t="shared" si="118"/>
        <v>0</v>
      </c>
      <c r="F236" s="61">
        <f t="shared" si="118"/>
        <v>374393000</v>
      </c>
      <c r="G236" s="61">
        <f t="shared" si="118"/>
        <v>158208000</v>
      </c>
      <c r="H236" s="61">
        <f t="shared" si="118"/>
        <v>0</v>
      </c>
      <c r="I236" s="61">
        <f t="shared" si="118"/>
        <v>0</v>
      </c>
      <c r="J236" s="61">
        <f t="shared" si="118"/>
        <v>0</v>
      </c>
      <c r="K236" s="61">
        <f t="shared" si="118"/>
        <v>0</v>
      </c>
      <c r="L236" s="165">
        <f t="shared" si="102"/>
        <v>0</v>
      </c>
      <c r="M236" s="162"/>
    </row>
    <row r="237" spans="1:13" s="3" customFormat="1">
      <c r="A237" s="46" t="s">
        <v>373</v>
      </c>
      <c r="B237" s="47" t="s">
        <v>374</v>
      </c>
      <c r="C237" s="48">
        <f>+SUM(C238:C247)</f>
        <v>369393000</v>
      </c>
      <c r="D237" s="48">
        <f t="shared" ref="D237:K237" si="119">+SUM(D238:D247)</f>
        <v>0</v>
      </c>
      <c r="E237" s="48">
        <f t="shared" si="119"/>
        <v>0</v>
      </c>
      <c r="F237" s="48">
        <f t="shared" si="119"/>
        <v>369393000</v>
      </c>
      <c r="G237" s="48">
        <f t="shared" si="119"/>
        <v>158208000</v>
      </c>
      <c r="H237" s="48">
        <f t="shared" si="119"/>
        <v>0</v>
      </c>
      <c r="I237" s="48">
        <f t="shared" si="119"/>
        <v>0</v>
      </c>
      <c r="J237" s="48">
        <f t="shared" si="119"/>
        <v>0</v>
      </c>
      <c r="K237" s="48">
        <f t="shared" si="119"/>
        <v>0</v>
      </c>
      <c r="L237" s="165">
        <f t="shared" si="102"/>
        <v>0</v>
      </c>
      <c r="M237" s="162"/>
    </row>
    <row r="238" spans="1:13">
      <c r="A238" s="110"/>
      <c r="B238" s="49" t="s">
        <v>683</v>
      </c>
      <c r="C238" s="111">
        <v>100000000</v>
      </c>
      <c r="D238" s="111">
        <v>0</v>
      </c>
      <c r="E238" s="111">
        <v>0</v>
      </c>
      <c r="F238" s="111">
        <v>100000000</v>
      </c>
      <c r="G238" s="111">
        <v>0</v>
      </c>
      <c r="H238" s="111">
        <v>0</v>
      </c>
      <c r="I238" s="111">
        <v>0</v>
      </c>
      <c r="J238" s="111">
        <v>0</v>
      </c>
      <c r="K238" s="111">
        <v>0</v>
      </c>
      <c r="L238" s="165">
        <f t="shared" si="102"/>
        <v>0</v>
      </c>
      <c r="M238" s="162"/>
    </row>
    <row r="239" spans="1:13">
      <c r="A239" s="110"/>
      <c r="B239" s="49" t="s">
        <v>684</v>
      </c>
      <c r="C239" s="111">
        <v>0</v>
      </c>
      <c r="D239" s="111">
        <v>0</v>
      </c>
      <c r="E239" s="111">
        <v>0</v>
      </c>
      <c r="F239" s="111">
        <v>0</v>
      </c>
      <c r="G239" s="111">
        <v>0</v>
      </c>
      <c r="H239" s="111">
        <v>0</v>
      </c>
      <c r="I239" s="111">
        <v>0</v>
      </c>
      <c r="J239" s="111">
        <v>0</v>
      </c>
      <c r="K239" s="111">
        <v>0</v>
      </c>
      <c r="L239" s="165">
        <f t="shared" si="102"/>
        <v>0</v>
      </c>
      <c r="M239" s="162"/>
    </row>
    <row r="240" spans="1:13">
      <c r="A240" s="110"/>
      <c r="B240" s="49" t="s">
        <v>685</v>
      </c>
      <c r="C240" s="111">
        <v>0</v>
      </c>
      <c r="D240" s="111">
        <v>0</v>
      </c>
      <c r="E240" s="111">
        <v>0</v>
      </c>
      <c r="F240" s="111">
        <v>0</v>
      </c>
      <c r="G240" s="111">
        <v>0</v>
      </c>
      <c r="H240" s="111">
        <v>0</v>
      </c>
      <c r="I240" s="111">
        <v>0</v>
      </c>
      <c r="J240" s="111">
        <v>0</v>
      </c>
      <c r="K240" s="111">
        <v>0</v>
      </c>
      <c r="L240" s="165">
        <f t="shared" si="102"/>
        <v>0</v>
      </c>
      <c r="M240" s="162"/>
    </row>
    <row r="241" spans="1:13">
      <c r="A241" s="110"/>
      <c r="B241" s="49" t="s">
        <v>686</v>
      </c>
      <c r="C241" s="111">
        <v>10000000</v>
      </c>
      <c r="D241" s="111">
        <v>0</v>
      </c>
      <c r="E241" s="111">
        <v>0</v>
      </c>
      <c r="F241" s="111">
        <v>10000000</v>
      </c>
      <c r="G241" s="111">
        <v>0</v>
      </c>
      <c r="H241" s="111">
        <v>0</v>
      </c>
      <c r="I241" s="111">
        <v>0</v>
      </c>
      <c r="J241" s="111">
        <v>0</v>
      </c>
      <c r="K241" s="111">
        <v>0</v>
      </c>
      <c r="L241" s="165">
        <f t="shared" si="102"/>
        <v>0</v>
      </c>
      <c r="M241" s="162"/>
    </row>
    <row r="242" spans="1:13">
      <c r="A242" s="110"/>
      <c r="B242" s="49" t="s">
        <v>687</v>
      </c>
      <c r="C242" s="111">
        <v>5305000</v>
      </c>
      <c r="D242" s="111">
        <v>0</v>
      </c>
      <c r="E242" s="111">
        <v>0</v>
      </c>
      <c r="F242" s="111">
        <v>5305000</v>
      </c>
      <c r="G242" s="111">
        <v>0</v>
      </c>
      <c r="H242" s="111">
        <v>0</v>
      </c>
      <c r="I242" s="111">
        <v>0</v>
      </c>
      <c r="J242" s="111">
        <v>0</v>
      </c>
      <c r="K242" s="111">
        <v>0</v>
      </c>
      <c r="L242" s="165">
        <f t="shared" si="102"/>
        <v>0</v>
      </c>
      <c r="M242" s="162"/>
    </row>
    <row r="243" spans="1:13">
      <c r="A243" s="110"/>
      <c r="B243" s="49" t="s">
        <v>688</v>
      </c>
      <c r="C243" s="111">
        <v>25000000</v>
      </c>
      <c r="D243" s="111">
        <v>0</v>
      </c>
      <c r="E243" s="111">
        <v>0</v>
      </c>
      <c r="F243" s="111">
        <v>25000000</v>
      </c>
      <c r="G243" s="111">
        <v>0</v>
      </c>
      <c r="H243" s="111">
        <v>0</v>
      </c>
      <c r="I243" s="111">
        <v>0</v>
      </c>
      <c r="J243" s="111">
        <v>0</v>
      </c>
      <c r="K243" s="111">
        <v>0</v>
      </c>
      <c r="L243" s="165">
        <f t="shared" si="102"/>
        <v>0</v>
      </c>
      <c r="M243" s="162"/>
    </row>
    <row r="244" spans="1:13">
      <c r="A244" s="110"/>
      <c r="B244" s="49" t="s">
        <v>689</v>
      </c>
      <c r="C244" s="111">
        <v>20000000</v>
      </c>
      <c r="D244" s="111">
        <v>0</v>
      </c>
      <c r="E244" s="111">
        <v>0</v>
      </c>
      <c r="F244" s="111">
        <v>20000000</v>
      </c>
      <c r="G244" s="111">
        <v>0</v>
      </c>
      <c r="H244" s="111">
        <v>0</v>
      </c>
      <c r="I244" s="111">
        <v>0</v>
      </c>
      <c r="J244" s="111">
        <v>0</v>
      </c>
      <c r="K244" s="111">
        <v>0</v>
      </c>
      <c r="L244" s="165">
        <f t="shared" si="102"/>
        <v>0</v>
      </c>
      <c r="M244" s="162"/>
    </row>
    <row r="245" spans="1:13">
      <c r="A245" s="110"/>
      <c r="B245" s="49" t="s">
        <v>690</v>
      </c>
      <c r="C245" s="111">
        <v>5000000</v>
      </c>
      <c r="D245" s="111">
        <v>0</v>
      </c>
      <c r="E245" s="111">
        <v>0</v>
      </c>
      <c r="F245" s="111">
        <v>5000000</v>
      </c>
      <c r="G245" s="111">
        <v>0</v>
      </c>
      <c r="H245" s="111">
        <v>0</v>
      </c>
      <c r="I245" s="111">
        <v>0</v>
      </c>
      <c r="J245" s="111">
        <v>0</v>
      </c>
      <c r="K245" s="111">
        <v>0</v>
      </c>
      <c r="L245" s="165">
        <f t="shared" si="102"/>
        <v>0</v>
      </c>
      <c r="M245" s="162"/>
    </row>
    <row r="246" spans="1:13">
      <c r="A246" s="110"/>
      <c r="B246" s="49" t="s">
        <v>676</v>
      </c>
      <c r="C246" s="111">
        <v>158208000</v>
      </c>
      <c r="D246" s="111">
        <v>0</v>
      </c>
      <c r="E246" s="111">
        <v>0</v>
      </c>
      <c r="F246" s="111">
        <v>158208000</v>
      </c>
      <c r="G246" s="111">
        <v>158208000</v>
      </c>
      <c r="H246" s="111">
        <v>0</v>
      </c>
      <c r="I246" s="111">
        <v>0</v>
      </c>
      <c r="J246" s="111">
        <v>0</v>
      </c>
      <c r="K246" s="111">
        <v>0</v>
      </c>
      <c r="L246" s="165">
        <f t="shared" si="102"/>
        <v>0</v>
      </c>
      <c r="M246" s="162"/>
    </row>
    <row r="247" spans="1:13">
      <c r="A247" s="110"/>
      <c r="B247" s="49" t="s">
        <v>691</v>
      </c>
      <c r="C247" s="111">
        <v>45880000</v>
      </c>
      <c r="D247" s="111">
        <v>0</v>
      </c>
      <c r="E247" s="111">
        <v>0</v>
      </c>
      <c r="F247" s="111">
        <v>45880000</v>
      </c>
      <c r="G247" s="111">
        <v>0</v>
      </c>
      <c r="H247" s="111">
        <v>0</v>
      </c>
      <c r="I247" s="111">
        <v>0</v>
      </c>
      <c r="J247" s="111">
        <v>0</v>
      </c>
      <c r="K247" s="111">
        <v>0</v>
      </c>
      <c r="L247" s="165">
        <f t="shared" si="102"/>
        <v>0</v>
      </c>
      <c r="M247" s="162"/>
    </row>
    <row r="248" spans="1:13" s="3" customFormat="1">
      <c r="A248" s="30" t="s">
        <v>375</v>
      </c>
      <c r="B248" s="31" t="s">
        <v>376</v>
      </c>
      <c r="C248" s="33">
        <v>5000000</v>
      </c>
      <c r="D248" s="33">
        <v>0</v>
      </c>
      <c r="E248" s="33">
        <v>0</v>
      </c>
      <c r="F248" s="33">
        <v>5000000</v>
      </c>
      <c r="G248" s="33">
        <v>0</v>
      </c>
      <c r="H248" s="33">
        <v>0</v>
      </c>
      <c r="I248" s="33">
        <v>0</v>
      </c>
      <c r="J248" s="33">
        <v>0</v>
      </c>
      <c r="K248" s="33">
        <v>0</v>
      </c>
      <c r="L248" s="165">
        <f t="shared" si="102"/>
        <v>0</v>
      </c>
      <c r="M248" s="162"/>
    </row>
    <row r="249" spans="1:13" customFormat="1">
      <c r="A249" s="59" t="s">
        <v>377</v>
      </c>
      <c r="B249" s="60" t="s">
        <v>378</v>
      </c>
      <c r="C249" s="61">
        <f>+C250+C251</f>
        <v>46700000</v>
      </c>
      <c r="D249" s="61">
        <f t="shared" ref="D249:K249" si="120">+D250+D251</f>
        <v>0</v>
      </c>
      <c r="E249" s="61">
        <f t="shared" si="120"/>
        <v>37119008</v>
      </c>
      <c r="F249" s="61">
        <f t="shared" si="120"/>
        <v>83819008</v>
      </c>
      <c r="G249" s="61">
        <f t="shared" si="120"/>
        <v>16707063</v>
      </c>
      <c r="H249" s="61">
        <f t="shared" si="120"/>
        <v>16707063</v>
      </c>
      <c r="I249" s="61">
        <f t="shared" si="120"/>
        <v>16707063</v>
      </c>
      <c r="J249" s="61">
        <f t="shared" si="120"/>
        <v>16707063</v>
      </c>
      <c r="K249" s="61">
        <f t="shared" si="120"/>
        <v>16707063</v>
      </c>
      <c r="L249" s="165">
        <f t="shared" si="102"/>
        <v>0.19932308194341788</v>
      </c>
      <c r="M249" s="162"/>
    </row>
    <row r="250" spans="1:13" s="3" customFormat="1">
      <c r="A250" s="30" t="s">
        <v>379</v>
      </c>
      <c r="B250" s="31" t="s">
        <v>380</v>
      </c>
      <c r="C250" s="33">
        <v>35000000</v>
      </c>
      <c r="D250" s="33">
        <v>0</v>
      </c>
      <c r="E250" s="33">
        <v>37119008</v>
      </c>
      <c r="F250" s="33">
        <v>72119008</v>
      </c>
      <c r="G250" s="33">
        <v>16707063</v>
      </c>
      <c r="H250" s="33">
        <v>16707063</v>
      </c>
      <c r="I250" s="33">
        <v>16707063</v>
      </c>
      <c r="J250" s="33">
        <v>16707063</v>
      </c>
      <c r="K250" s="33">
        <v>16707063</v>
      </c>
      <c r="L250" s="165">
        <f t="shared" si="102"/>
        <v>0.2316596340315718</v>
      </c>
      <c r="M250" s="162"/>
    </row>
    <row r="251" spans="1:13" s="3" customFormat="1">
      <c r="A251" s="46" t="s">
        <v>381</v>
      </c>
      <c r="B251" s="47" t="s">
        <v>382</v>
      </c>
      <c r="C251" s="48">
        <f>+SUM(C252:C253)</f>
        <v>11700000</v>
      </c>
      <c r="D251" s="48">
        <f t="shared" ref="D251:K251" si="121">+SUM(D252:D253)</f>
        <v>0</v>
      </c>
      <c r="E251" s="48">
        <f t="shared" si="121"/>
        <v>0</v>
      </c>
      <c r="F251" s="48">
        <f t="shared" si="121"/>
        <v>11700000</v>
      </c>
      <c r="G251" s="48">
        <f t="shared" si="121"/>
        <v>0</v>
      </c>
      <c r="H251" s="48">
        <f t="shared" si="121"/>
        <v>0</v>
      </c>
      <c r="I251" s="48">
        <f t="shared" si="121"/>
        <v>0</v>
      </c>
      <c r="J251" s="48">
        <f t="shared" si="121"/>
        <v>0</v>
      </c>
      <c r="K251" s="48">
        <f t="shared" si="121"/>
        <v>0</v>
      </c>
      <c r="L251" s="165">
        <f t="shared" si="102"/>
        <v>0</v>
      </c>
      <c r="M251" s="162"/>
    </row>
    <row r="252" spans="1:13">
      <c r="A252" s="110"/>
      <c r="B252" s="49" t="s">
        <v>692</v>
      </c>
      <c r="C252" s="111">
        <v>11200000</v>
      </c>
      <c r="D252" s="111">
        <v>0</v>
      </c>
      <c r="E252" s="111">
        <v>0</v>
      </c>
      <c r="F252" s="111">
        <v>11200000</v>
      </c>
      <c r="G252" s="111">
        <v>0</v>
      </c>
      <c r="H252" s="111">
        <v>0</v>
      </c>
      <c r="I252" s="111">
        <v>0</v>
      </c>
      <c r="J252" s="111">
        <v>0</v>
      </c>
      <c r="K252" s="111">
        <v>0</v>
      </c>
      <c r="L252" s="165">
        <f t="shared" si="102"/>
        <v>0</v>
      </c>
      <c r="M252" s="162"/>
    </row>
    <row r="253" spans="1:13">
      <c r="A253" s="110"/>
      <c r="B253" s="49" t="s">
        <v>673</v>
      </c>
      <c r="C253" s="111">
        <v>500000</v>
      </c>
      <c r="D253" s="111">
        <v>0</v>
      </c>
      <c r="E253" s="111">
        <v>0</v>
      </c>
      <c r="F253" s="111">
        <v>500000</v>
      </c>
      <c r="G253" s="111">
        <v>0</v>
      </c>
      <c r="H253" s="111">
        <v>0</v>
      </c>
      <c r="I253" s="111">
        <v>0</v>
      </c>
      <c r="J253" s="111">
        <v>0</v>
      </c>
      <c r="K253" s="111">
        <v>0</v>
      </c>
      <c r="L253" s="165">
        <f t="shared" si="102"/>
        <v>0</v>
      </c>
      <c r="M253" s="162"/>
    </row>
    <row r="254" spans="1:13" customFormat="1">
      <c r="A254" s="59" t="s">
        <v>383</v>
      </c>
      <c r="B254" s="60" t="s">
        <v>384</v>
      </c>
      <c r="C254" s="61">
        <f>+C255</f>
        <v>71608000</v>
      </c>
      <c r="D254" s="61">
        <f t="shared" ref="D254:K254" si="122">+D255</f>
        <v>0</v>
      </c>
      <c r="E254" s="61">
        <f t="shared" si="122"/>
        <v>0</v>
      </c>
      <c r="F254" s="61">
        <f t="shared" si="122"/>
        <v>71608000</v>
      </c>
      <c r="G254" s="61">
        <f t="shared" si="122"/>
        <v>0</v>
      </c>
      <c r="H254" s="61">
        <f t="shared" si="122"/>
        <v>0</v>
      </c>
      <c r="I254" s="61">
        <f t="shared" si="122"/>
        <v>0</v>
      </c>
      <c r="J254" s="61">
        <f t="shared" si="122"/>
        <v>0</v>
      </c>
      <c r="K254" s="61">
        <f t="shared" si="122"/>
        <v>0</v>
      </c>
      <c r="L254" s="165">
        <f t="shared" si="102"/>
        <v>0</v>
      </c>
      <c r="M254" s="162"/>
    </row>
    <row r="255" spans="1:13" s="3" customFormat="1">
      <c r="A255" s="30" t="s">
        <v>385</v>
      </c>
      <c r="B255" s="31" t="s">
        <v>842</v>
      </c>
      <c r="C255" s="33">
        <v>71608000</v>
      </c>
      <c r="D255" s="33">
        <v>0</v>
      </c>
      <c r="E255" s="33">
        <v>0</v>
      </c>
      <c r="F255" s="33">
        <v>71608000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165">
        <f t="shared" si="102"/>
        <v>0</v>
      </c>
      <c r="M255" s="162"/>
    </row>
    <row r="256" spans="1:13" customFormat="1">
      <c r="A256" s="59" t="s">
        <v>386</v>
      </c>
      <c r="B256" s="60" t="s">
        <v>387</v>
      </c>
      <c r="C256" s="61">
        <f>+C257</f>
        <v>100000000</v>
      </c>
      <c r="D256" s="61">
        <f t="shared" ref="D256:K256" si="123">+D257</f>
        <v>0</v>
      </c>
      <c r="E256" s="61">
        <f t="shared" si="123"/>
        <v>0</v>
      </c>
      <c r="F256" s="61">
        <f t="shared" si="123"/>
        <v>100000000</v>
      </c>
      <c r="G256" s="61">
        <f t="shared" si="123"/>
        <v>0</v>
      </c>
      <c r="H256" s="61">
        <f t="shared" si="123"/>
        <v>0</v>
      </c>
      <c r="I256" s="61">
        <f t="shared" si="123"/>
        <v>0</v>
      </c>
      <c r="J256" s="61">
        <f t="shared" si="123"/>
        <v>0</v>
      </c>
      <c r="K256" s="61">
        <f t="shared" si="123"/>
        <v>0</v>
      </c>
      <c r="L256" s="165">
        <f t="shared" si="102"/>
        <v>0</v>
      </c>
      <c r="M256" s="162"/>
    </row>
    <row r="257" spans="1:13" s="3" customFormat="1">
      <c r="A257" s="30" t="s">
        <v>388</v>
      </c>
      <c r="B257" s="31" t="s">
        <v>843</v>
      </c>
      <c r="C257" s="33">
        <v>100000000</v>
      </c>
      <c r="D257" s="33">
        <v>0</v>
      </c>
      <c r="E257" s="33">
        <v>0</v>
      </c>
      <c r="F257" s="33">
        <v>100000000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165">
        <f t="shared" si="102"/>
        <v>0</v>
      </c>
      <c r="M257" s="162"/>
    </row>
    <row r="258" spans="1:13" customFormat="1">
      <c r="A258" s="56" t="s">
        <v>389</v>
      </c>
      <c r="B258" s="57" t="s">
        <v>390</v>
      </c>
      <c r="C258" s="58">
        <f>+C259</f>
        <v>365000000</v>
      </c>
      <c r="D258" s="58">
        <f t="shared" ref="D258:K258" si="124">+D259</f>
        <v>0</v>
      </c>
      <c r="E258" s="58">
        <f t="shared" si="124"/>
        <v>80375875</v>
      </c>
      <c r="F258" s="58">
        <f t="shared" si="124"/>
        <v>445375875</v>
      </c>
      <c r="G258" s="58">
        <f t="shared" si="124"/>
        <v>300000000</v>
      </c>
      <c r="H258" s="58">
        <f t="shared" si="124"/>
        <v>300000000</v>
      </c>
      <c r="I258" s="58">
        <f t="shared" si="124"/>
        <v>300000000</v>
      </c>
      <c r="J258" s="58">
        <f t="shared" si="124"/>
        <v>0</v>
      </c>
      <c r="K258" s="58">
        <f t="shared" si="124"/>
        <v>0</v>
      </c>
      <c r="L258" s="165">
        <f t="shared" si="102"/>
        <v>0.67358834826875169</v>
      </c>
      <c r="M258" s="162"/>
    </row>
    <row r="259" spans="1:13" customFormat="1">
      <c r="A259" s="59" t="s">
        <v>391</v>
      </c>
      <c r="B259" s="60" t="s">
        <v>392</v>
      </c>
      <c r="C259" s="61">
        <f>+C260</f>
        <v>365000000</v>
      </c>
      <c r="D259" s="61">
        <f t="shared" ref="D259:K259" si="125">+D260</f>
        <v>0</v>
      </c>
      <c r="E259" s="61">
        <f t="shared" si="125"/>
        <v>80375875</v>
      </c>
      <c r="F259" s="61">
        <f t="shared" si="125"/>
        <v>445375875</v>
      </c>
      <c r="G259" s="61">
        <f t="shared" si="125"/>
        <v>300000000</v>
      </c>
      <c r="H259" s="61">
        <f t="shared" si="125"/>
        <v>300000000</v>
      </c>
      <c r="I259" s="61">
        <f t="shared" si="125"/>
        <v>300000000</v>
      </c>
      <c r="J259" s="61">
        <f t="shared" si="125"/>
        <v>0</v>
      </c>
      <c r="K259" s="61">
        <f t="shared" si="125"/>
        <v>0</v>
      </c>
      <c r="L259" s="165">
        <f t="shared" si="102"/>
        <v>0.67358834826875169</v>
      </c>
      <c r="M259" s="162"/>
    </row>
    <row r="260" spans="1:13" s="3" customFormat="1">
      <c r="A260" s="46" t="s">
        <v>393</v>
      </c>
      <c r="B260" s="47" t="s">
        <v>693</v>
      </c>
      <c r="C260" s="48">
        <f>+C261+C262</f>
        <v>365000000</v>
      </c>
      <c r="D260" s="48">
        <f t="shared" ref="D260:K260" si="126">+D261+D262</f>
        <v>0</v>
      </c>
      <c r="E260" s="48">
        <f t="shared" si="126"/>
        <v>80375875</v>
      </c>
      <c r="F260" s="48">
        <f t="shared" si="126"/>
        <v>445375875</v>
      </c>
      <c r="G260" s="48">
        <f t="shared" si="126"/>
        <v>300000000</v>
      </c>
      <c r="H260" s="48">
        <f t="shared" si="126"/>
        <v>300000000</v>
      </c>
      <c r="I260" s="48">
        <f t="shared" si="126"/>
        <v>300000000</v>
      </c>
      <c r="J260" s="48">
        <f t="shared" si="126"/>
        <v>0</v>
      </c>
      <c r="K260" s="48">
        <f t="shared" si="126"/>
        <v>0</v>
      </c>
      <c r="L260" s="165">
        <f t="shared" si="102"/>
        <v>0.67358834826875169</v>
      </c>
      <c r="M260" s="162"/>
    </row>
    <row r="261" spans="1:13">
      <c r="A261" s="110"/>
      <c r="B261" s="49" t="s">
        <v>683</v>
      </c>
      <c r="C261" s="111">
        <v>300000000</v>
      </c>
      <c r="D261" s="111">
        <v>0</v>
      </c>
      <c r="E261" s="111">
        <v>0</v>
      </c>
      <c r="F261" s="111">
        <v>300000000</v>
      </c>
      <c r="G261" s="111">
        <v>300000000</v>
      </c>
      <c r="H261" s="111">
        <v>300000000</v>
      </c>
      <c r="I261" s="111">
        <v>300000000</v>
      </c>
      <c r="J261" s="111">
        <v>0</v>
      </c>
      <c r="K261" s="111">
        <v>0</v>
      </c>
      <c r="L261" s="165">
        <f t="shared" si="102"/>
        <v>1</v>
      </c>
      <c r="M261" s="162"/>
    </row>
    <row r="262" spans="1:13">
      <c r="A262" s="110"/>
      <c r="B262" s="49" t="s">
        <v>680</v>
      </c>
      <c r="C262" s="111">
        <v>65000000</v>
      </c>
      <c r="D262" s="111">
        <v>0</v>
      </c>
      <c r="E262" s="111">
        <v>80375875</v>
      </c>
      <c r="F262" s="111">
        <v>145375875</v>
      </c>
      <c r="G262" s="111">
        <v>0</v>
      </c>
      <c r="H262" s="111">
        <v>0</v>
      </c>
      <c r="I262" s="111">
        <v>0</v>
      </c>
      <c r="J262" s="111">
        <v>0</v>
      </c>
      <c r="K262" s="111">
        <v>0</v>
      </c>
      <c r="L262" s="165">
        <f t="shared" si="102"/>
        <v>0</v>
      </c>
      <c r="M262" s="162"/>
    </row>
    <row r="263" spans="1:13" customFormat="1">
      <c r="A263" s="53" t="s">
        <v>394</v>
      </c>
      <c r="B263" s="54" t="s">
        <v>395</v>
      </c>
      <c r="C263" s="55">
        <f>+C264+C291+C315+C516+C539</f>
        <v>71916493000</v>
      </c>
      <c r="D263" s="55">
        <f t="shared" ref="D263:K263" si="127">+D264+D291+D315+D516+D539</f>
        <v>0</v>
      </c>
      <c r="E263" s="55">
        <f t="shared" si="127"/>
        <v>3324067645</v>
      </c>
      <c r="F263" s="55">
        <f t="shared" si="127"/>
        <v>75240560645</v>
      </c>
      <c r="G263" s="55">
        <f t="shared" si="127"/>
        <v>56304490755</v>
      </c>
      <c r="H263" s="55">
        <f t="shared" si="127"/>
        <v>5603553864</v>
      </c>
      <c r="I263" s="55">
        <f t="shared" si="127"/>
        <v>53545792797</v>
      </c>
      <c r="J263" s="55">
        <f t="shared" si="127"/>
        <v>4151161933</v>
      </c>
      <c r="K263" s="55">
        <f t="shared" si="127"/>
        <v>18508434794</v>
      </c>
      <c r="L263" s="165">
        <f t="shared" si="102"/>
        <v>0.71166126804450258</v>
      </c>
      <c r="M263" s="162"/>
    </row>
    <row r="264" spans="1:13" customFormat="1">
      <c r="A264" s="56" t="s">
        <v>396</v>
      </c>
      <c r="B264" s="57" t="s">
        <v>397</v>
      </c>
      <c r="C264" s="58">
        <f>+C265+C284</f>
        <v>6329373000</v>
      </c>
      <c r="D264" s="58">
        <f t="shared" ref="D264:K264" si="128">+D265+D284</f>
        <v>0</v>
      </c>
      <c r="E264" s="58">
        <f t="shared" si="128"/>
        <v>440000000</v>
      </c>
      <c r="F264" s="58">
        <f t="shared" si="128"/>
        <v>6769373000</v>
      </c>
      <c r="G264" s="58">
        <f t="shared" si="128"/>
        <v>5735896854</v>
      </c>
      <c r="H264" s="58">
        <f t="shared" si="128"/>
        <v>1735997021</v>
      </c>
      <c r="I264" s="58">
        <f t="shared" si="128"/>
        <v>5455922310</v>
      </c>
      <c r="J264" s="58">
        <f t="shared" si="128"/>
        <v>26999620</v>
      </c>
      <c r="K264" s="58">
        <f t="shared" si="128"/>
        <v>38397658</v>
      </c>
      <c r="L264" s="165">
        <f t="shared" si="102"/>
        <v>0.8059715885060551</v>
      </c>
      <c r="M264" s="162"/>
    </row>
    <row r="265" spans="1:13" customFormat="1">
      <c r="A265" s="59" t="s">
        <v>398</v>
      </c>
      <c r="B265" s="60" t="s">
        <v>399</v>
      </c>
      <c r="C265" s="61">
        <f>+C266+C283</f>
        <v>4184011000</v>
      </c>
      <c r="D265" s="61">
        <f t="shared" ref="D265:K265" si="129">+D266+D283</f>
        <v>0</v>
      </c>
      <c r="E265" s="61">
        <f t="shared" si="129"/>
        <v>40000000</v>
      </c>
      <c r="F265" s="61">
        <f t="shared" si="129"/>
        <v>4224011000</v>
      </c>
      <c r="G265" s="61">
        <f t="shared" si="129"/>
        <v>3749238400</v>
      </c>
      <c r="H265" s="61">
        <f t="shared" si="129"/>
        <v>0</v>
      </c>
      <c r="I265" s="61">
        <f t="shared" si="129"/>
        <v>3699238400</v>
      </c>
      <c r="J265" s="61">
        <f t="shared" si="129"/>
        <v>0</v>
      </c>
      <c r="K265" s="61">
        <f t="shared" si="129"/>
        <v>0</v>
      </c>
      <c r="L265" s="165">
        <f t="shared" si="102"/>
        <v>0.87576438603024476</v>
      </c>
      <c r="M265" s="162"/>
    </row>
    <row r="266" spans="1:13" s="3" customFormat="1">
      <c r="A266" s="46" t="s">
        <v>400</v>
      </c>
      <c r="B266" s="47" t="s">
        <v>399</v>
      </c>
      <c r="C266" s="48">
        <f>+SUM(C267:C282)</f>
        <v>483838000</v>
      </c>
      <c r="D266" s="48">
        <f t="shared" ref="D266:K266" si="130">+SUM(D267:D282)</f>
        <v>0</v>
      </c>
      <c r="E266" s="48">
        <f t="shared" si="130"/>
        <v>40000000</v>
      </c>
      <c r="F266" s="48">
        <f t="shared" si="130"/>
        <v>523838000</v>
      </c>
      <c r="G266" s="48">
        <f t="shared" si="130"/>
        <v>50000000</v>
      </c>
      <c r="H266" s="48">
        <f t="shared" si="130"/>
        <v>0</v>
      </c>
      <c r="I266" s="48">
        <f t="shared" si="130"/>
        <v>0</v>
      </c>
      <c r="J266" s="48">
        <f t="shared" si="130"/>
        <v>0</v>
      </c>
      <c r="K266" s="48">
        <f t="shared" si="130"/>
        <v>0</v>
      </c>
      <c r="L266" s="165">
        <f t="shared" si="102"/>
        <v>0</v>
      </c>
      <c r="M266" s="162"/>
    </row>
    <row r="267" spans="1:13">
      <c r="A267" s="110"/>
      <c r="B267" s="49" t="s">
        <v>663</v>
      </c>
      <c r="C267" s="111">
        <v>61800000</v>
      </c>
      <c r="D267" s="111">
        <v>0</v>
      </c>
      <c r="E267" s="111">
        <v>0</v>
      </c>
      <c r="F267" s="111">
        <v>61800000</v>
      </c>
      <c r="G267" s="111">
        <v>0</v>
      </c>
      <c r="H267" s="111">
        <v>0</v>
      </c>
      <c r="I267" s="111">
        <v>0</v>
      </c>
      <c r="J267" s="111">
        <v>0</v>
      </c>
      <c r="K267" s="111">
        <v>0</v>
      </c>
      <c r="L267" s="165">
        <f t="shared" ref="L267:L330" si="131">+IFERROR(I267/F267,0)</f>
        <v>0</v>
      </c>
      <c r="M267" s="162"/>
    </row>
    <row r="268" spans="1:13">
      <c r="A268" s="110"/>
      <c r="B268" s="49" t="s">
        <v>664</v>
      </c>
      <c r="C268" s="111">
        <v>72216000</v>
      </c>
      <c r="D268" s="111">
        <v>0</v>
      </c>
      <c r="E268" s="111">
        <v>0</v>
      </c>
      <c r="F268" s="111">
        <v>72216000</v>
      </c>
      <c r="G268" s="111">
        <v>0</v>
      </c>
      <c r="H268" s="111">
        <v>0</v>
      </c>
      <c r="I268" s="111">
        <v>0</v>
      </c>
      <c r="J268" s="111">
        <v>0</v>
      </c>
      <c r="K268" s="111">
        <v>0</v>
      </c>
      <c r="L268" s="165">
        <f t="shared" si="131"/>
        <v>0</v>
      </c>
      <c r="M268" s="162"/>
    </row>
    <row r="269" spans="1:13">
      <c r="A269" s="110"/>
      <c r="B269" s="49" t="s">
        <v>694</v>
      </c>
      <c r="C269" s="111">
        <v>10532000</v>
      </c>
      <c r="D269" s="111">
        <v>0</v>
      </c>
      <c r="E269" s="111">
        <v>0</v>
      </c>
      <c r="F269" s="111">
        <v>10532000</v>
      </c>
      <c r="G269" s="111">
        <v>0</v>
      </c>
      <c r="H269" s="111">
        <v>0</v>
      </c>
      <c r="I269" s="111">
        <v>0</v>
      </c>
      <c r="J269" s="111">
        <v>0</v>
      </c>
      <c r="K269" s="111">
        <v>0</v>
      </c>
      <c r="L269" s="165">
        <f t="shared" si="131"/>
        <v>0</v>
      </c>
      <c r="M269" s="162"/>
    </row>
    <row r="270" spans="1:13">
      <c r="A270" s="110"/>
      <c r="B270" s="49" t="s">
        <v>666</v>
      </c>
      <c r="C270" s="111">
        <v>50000000</v>
      </c>
      <c r="D270" s="111">
        <v>0</v>
      </c>
      <c r="E270" s="111">
        <v>0</v>
      </c>
      <c r="F270" s="111">
        <v>50000000</v>
      </c>
      <c r="G270" s="111">
        <v>50000000</v>
      </c>
      <c r="H270" s="111">
        <v>0</v>
      </c>
      <c r="I270" s="111">
        <v>0</v>
      </c>
      <c r="J270" s="111">
        <v>0</v>
      </c>
      <c r="K270" s="111">
        <v>0</v>
      </c>
      <c r="L270" s="165">
        <f t="shared" si="131"/>
        <v>0</v>
      </c>
      <c r="M270" s="162"/>
    </row>
    <row r="271" spans="1:13">
      <c r="A271" s="110"/>
      <c r="B271" s="49" t="s">
        <v>667</v>
      </c>
      <c r="C271" s="111">
        <v>10000000</v>
      </c>
      <c r="D271" s="111">
        <v>0</v>
      </c>
      <c r="E271" s="111">
        <v>0</v>
      </c>
      <c r="F271" s="111">
        <v>10000000</v>
      </c>
      <c r="G271" s="111">
        <v>0</v>
      </c>
      <c r="H271" s="111">
        <v>0</v>
      </c>
      <c r="I271" s="111">
        <v>0</v>
      </c>
      <c r="J271" s="111">
        <v>0</v>
      </c>
      <c r="K271" s="111">
        <v>0</v>
      </c>
      <c r="L271" s="165">
        <f t="shared" si="131"/>
        <v>0</v>
      </c>
      <c r="M271" s="162"/>
    </row>
    <row r="272" spans="1:13">
      <c r="A272" s="110"/>
      <c r="B272" s="49" t="s">
        <v>668</v>
      </c>
      <c r="C272" s="111">
        <v>123556000</v>
      </c>
      <c r="D272" s="111">
        <v>0</v>
      </c>
      <c r="E272" s="111">
        <v>0</v>
      </c>
      <c r="F272" s="111">
        <v>123556000</v>
      </c>
      <c r="G272" s="111">
        <v>0</v>
      </c>
      <c r="H272" s="111">
        <v>0</v>
      </c>
      <c r="I272" s="111">
        <v>0</v>
      </c>
      <c r="J272" s="111">
        <v>0</v>
      </c>
      <c r="K272" s="111">
        <v>0</v>
      </c>
      <c r="L272" s="165">
        <f t="shared" si="131"/>
        <v>0</v>
      </c>
      <c r="M272" s="162"/>
    </row>
    <row r="273" spans="1:13">
      <c r="A273" s="110"/>
      <c r="B273" s="49" t="s">
        <v>695</v>
      </c>
      <c r="C273" s="111">
        <v>0</v>
      </c>
      <c r="D273" s="111">
        <v>0</v>
      </c>
      <c r="E273" s="111">
        <v>40000000</v>
      </c>
      <c r="F273" s="111">
        <v>40000000</v>
      </c>
      <c r="G273" s="111">
        <v>0</v>
      </c>
      <c r="H273" s="111">
        <v>0</v>
      </c>
      <c r="I273" s="111">
        <v>0</v>
      </c>
      <c r="J273" s="111">
        <v>0</v>
      </c>
      <c r="K273" s="111">
        <v>0</v>
      </c>
      <c r="L273" s="165">
        <f t="shared" si="131"/>
        <v>0</v>
      </c>
      <c r="M273" s="162"/>
    </row>
    <row r="274" spans="1:13">
      <c r="A274" s="110"/>
      <c r="B274" s="49" t="s">
        <v>670</v>
      </c>
      <c r="C274" s="111">
        <v>48495000</v>
      </c>
      <c r="D274" s="111">
        <v>0</v>
      </c>
      <c r="E274" s="111">
        <v>0</v>
      </c>
      <c r="F274" s="111">
        <v>48495000</v>
      </c>
      <c r="G274" s="111">
        <v>0</v>
      </c>
      <c r="H274" s="111">
        <v>0</v>
      </c>
      <c r="I274" s="111">
        <v>0</v>
      </c>
      <c r="J274" s="111">
        <v>0</v>
      </c>
      <c r="K274" s="111">
        <v>0</v>
      </c>
      <c r="L274" s="165">
        <f t="shared" si="131"/>
        <v>0</v>
      </c>
      <c r="M274" s="162"/>
    </row>
    <row r="275" spans="1:13">
      <c r="A275" s="110"/>
      <c r="B275" s="49" t="s">
        <v>671</v>
      </c>
      <c r="C275" s="111">
        <v>52750000</v>
      </c>
      <c r="D275" s="111">
        <v>0</v>
      </c>
      <c r="E275" s="111">
        <v>0</v>
      </c>
      <c r="F275" s="111">
        <v>52750000</v>
      </c>
      <c r="G275" s="111">
        <v>0</v>
      </c>
      <c r="H275" s="111">
        <v>0</v>
      </c>
      <c r="I275" s="111">
        <v>0</v>
      </c>
      <c r="J275" s="111">
        <v>0</v>
      </c>
      <c r="K275" s="111">
        <v>0</v>
      </c>
      <c r="L275" s="165">
        <f t="shared" si="131"/>
        <v>0</v>
      </c>
      <c r="M275" s="162"/>
    </row>
    <row r="276" spans="1:13">
      <c r="A276" s="110"/>
      <c r="B276" s="49" t="s">
        <v>696</v>
      </c>
      <c r="C276" s="111">
        <v>8056000</v>
      </c>
      <c r="D276" s="111">
        <v>0</v>
      </c>
      <c r="E276" s="111">
        <v>0</v>
      </c>
      <c r="F276" s="111">
        <v>8056000</v>
      </c>
      <c r="G276" s="111">
        <v>0</v>
      </c>
      <c r="H276" s="111">
        <v>0</v>
      </c>
      <c r="I276" s="111">
        <v>0</v>
      </c>
      <c r="J276" s="111">
        <v>0</v>
      </c>
      <c r="K276" s="111">
        <v>0</v>
      </c>
      <c r="L276" s="165">
        <f t="shared" si="131"/>
        <v>0</v>
      </c>
      <c r="M276" s="162"/>
    </row>
    <row r="277" spans="1:13">
      <c r="A277" s="110"/>
      <c r="B277" s="49" t="s">
        <v>674</v>
      </c>
      <c r="C277" s="111">
        <v>0</v>
      </c>
      <c r="D277" s="111">
        <v>0</v>
      </c>
      <c r="E277" s="111">
        <v>0</v>
      </c>
      <c r="F277" s="111">
        <v>0</v>
      </c>
      <c r="G277" s="111">
        <v>0</v>
      </c>
      <c r="H277" s="111">
        <v>0</v>
      </c>
      <c r="I277" s="111">
        <v>0</v>
      </c>
      <c r="J277" s="111">
        <v>0</v>
      </c>
      <c r="K277" s="111">
        <v>0</v>
      </c>
      <c r="L277" s="165">
        <f t="shared" si="131"/>
        <v>0</v>
      </c>
      <c r="M277" s="162"/>
    </row>
    <row r="278" spans="1:13">
      <c r="A278" s="110"/>
      <c r="B278" s="49" t="s">
        <v>675</v>
      </c>
      <c r="C278" s="111">
        <v>1667000</v>
      </c>
      <c r="D278" s="111">
        <v>0</v>
      </c>
      <c r="E278" s="111">
        <v>0</v>
      </c>
      <c r="F278" s="111">
        <v>1667000</v>
      </c>
      <c r="G278" s="111">
        <v>0</v>
      </c>
      <c r="H278" s="111">
        <v>0</v>
      </c>
      <c r="I278" s="111">
        <v>0</v>
      </c>
      <c r="J278" s="111">
        <v>0</v>
      </c>
      <c r="K278" s="111">
        <v>0</v>
      </c>
      <c r="L278" s="165">
        <f t="shared" si="131"/>
        <v>0</v>
      </c>
      <c r="M278" s="162"/>
    </row>
    <row r="279" spans="1:13">
      <c r="A279" s="110"/>
      <c r="B279" s="49" t="s">
        <v>697</v>
      </c>
      <c r="C279" s="111">
        <v>0</v>
      </c>
      <c r="D279" s="111">
        <v>0</v>
      </c>
      <c r="E279" s="111">
        <v>0</v>
      </c>
      <c r="F279" s="111">
        <v>0</v>
      </c>
      <c r="G279" s="111">
        <v>0</v>
      </c>
      <c r="H279" s="111">
        <v>0</v>
      </c>
      <c r="I279" s="111">
        <v>0</v>
      </c>
      <c r="J279" s="111">
        <v>0</v>
      </c>
      <c r="K279" s="111">
        <v>0</v>
      </c>
      <c r="L279" s="165">
        <f t="shared" si="131"/>
        <v>0</v>
      </c>
      <c r="M279" s="162"/>
    </row>
    <row r="280" spans="1:13">
      <c r="A280" s="110"/>
      <c r="B280" s="49" t="s">
        <v>679</v>
      </c>
      <c r="C280" s="111">
        <v>5510000</v>
      </c>
      <c r="D280" s="111">
        <v>0</v>
      </c>
      <c r="E280" s="111">
        <v>0</v>
      </c>
      <c r="F280" s="111">
        <v>5510000</v>
      </c>
      <c r="G280" s="111">
        <v>0</v>
      </c>
      <c r="H280" s="111">
        <v>0</v>
      </c>
      <c r="I280" s="111">
        <v>0</v>
      </c>
      <c r="J280" s="111">
        <v>0</v>
      </c>
      <c r="K280" s="111">
        <v>0</v>
      </c>
      <c r="L280" s="165">
        <f t="shared" si="131"/>
        <v>0</v>
      </c>
      <c r="M280" s="162"/>
    </row>
    <row r="281" spans="1:13">
      <c r="A281" s="110"/>
      <c r="B281" s="49" t="s">
        <v>698</v>
      </c>
      <c r="C281" s="111">
        <v>33050000</v>
      </c>
      <c r="D281" s="111">
        <v>0</v>
      </c>
      <c r="E281" s="111">
        <v>0</v>
      </c>
      <c r="F281" s="111">
        <v>33050000</v>
      </c>
      <c r="G281" s="111">
        <v>0</v>
      </c>
      <c r="H281" s="111">
        <v>0</v>
      </c>
      <c r="I281" s="111">
        <v>0</v>
      </c>
      <c r="J281" s="111">
        <v>0</v>
      </c>
      <c r="K281" s="111">
        <v>0</v>
      </c>
      <c r="L281" s="165">
        <f t="shared" si="131"/>
        <v>0</v>
      </c>
      <c r="M281" s="162"/>
    </row>
    <row r="282" spans="1:13">
      <c r="A282" s="110"/>
      <c r="B282" s="49" t="s">
        <v>699</v>
      </c>
      <c r="C282" s="111">
        <v>6206000</v>
      </c>
      <c r="D282" s="111">
        <v>0</v>
      </c>
      <c r="E282" s="111">
        <v>0</v>
      </c>
      <c r="F282" s="111">
        <v>6206000</v>
      </c>
      <c r="G282" s="111">
        <v>0</v>
      </c>
      <c r="H282" s="111">
        <v>0</v>
      </c>
      <c r="I282" s="111">
        <v>0</v>
      </c>
      <c r="J282" s="111">
        <v>0</v>
      </c>
      <c r="K282" s="111">
        <v>0</v>
      </c>
      <c r="L282" s="165">
        <f t="shared" si="131"/>
        <v>0</v>
      </c>
      <c r="M282" s="162"/>
    </row>
    <row r="283" spans="1:13" s="3" customFormat="1">
      <c r="A283" s="30" t="s">
        <v>401</v>
      </c>
      <c r="B283" s="31" t="s">
        <v>402</v>
      </c>
      <c r="C283" s="33">
        <v>3700173000</v>
      </c>
      <c r="D283" s="33">
        <v>0</v>
      </c>
      <c r="E283" s="33">
        <v>0</v>
      </c>
      <c r="F283" s="33">
        <v>3700173000</v>
      </c>
      <c r="G283" s="33">
        <v>3699238400</v>
      </c>
      <c r="H283" s="33">
        <v>0</v>
      </c>
      <c r="I283" s="33">
        <v>3699238400</v>
      </c>
      <c r="J283" s="33">
        <v>0</v>
      </c>
      <c r="K283" s="33">
        <v>0</v>
      </c>
      <c r="L283" s="165">
        <f t="shared" si="131"/>
        <v>0.9997474172153572</v>
      </c>
      <c r="M283" s="162"/>
    </row>
    <row r="284" spans="1:13" customFormat="1">
      <c r="A284" s="59" t="s">
        <v>403</v>
      </c>
      <c r="B284" s="60" t="s">
        <v>404</v>
      </c>
      <c r="C284" s="61">
        <f>+C285+C286+C287</f>
        <v>2145362000</v>
      </c>
      <c r="D284" s="61">
        <f t="shared" ref="D284:K284" si="132">+D285+D286+D287</f>
        <v>0</v>
      </c>
      <c r="E284" s="61">
        <f t="shared" si="132"/>
        <v>400000000</v>
      </c>
      <c r="F284" s="61">
        <f t="shared" si="132"/>
        <v>2545362000</v>
      </c>
      <c r="G284" s="61">
        <f t="shared" si="132"/>
        <v>1986658454</v>
      </c>
      <c r="H284" s="61">
        <f t="shared" si="132"/>
        <v>1735997021</v>
      </c>
      <c r="I284" s="61">
        <f t="shared" si="132"/>
        <v>1756683910</v>
      </c>
      <c r="J284" s="61">
        <f t="shared" si="132"/>
        <v>26999620</v>
      </c>
      <c r="K284" s="61">
        <f t="shared" si="132"/>
        <v>38397658</v>
      </c>
      <c r="L284" s="165">
        <f t="shared" si="131"/>
        <v>0.69015091370107673</v>
      </c>
      <c r="M284" s="162"/>
    </row>
    <row r="285" spans="1:13" s="3" customFormat="1">
      <c r="A285" s="30" t="s">
        <v>405</v>
      </c>
      <c r="B285" s="31" t="s">
        <v>700</v>
      </c>
      <c r="C285" s="33">
        <v>1500000000</v>
      </c>
      <c r="D285" s="33">
        <v>0</v>
      </c>
      <c r="E285" s="33">
        <v>0</v>
      </c>
      <c r="F285" s="33">
        <v>1500000000</v>
      </c>
      <c r="G285" s="33">
        <v>1400311775</v>
      </c>
      <c r="H285" s="33">
        <v>1189460316</v>
      </c>
      <c r="I285" s="33">
        <v>1189460316</v>
      </c>
      <c r="J285" s="33">
        <v>0</v>
      </c>
      <c r="K285" s="33">
        <v>0</v>
      </c>
      <c r="L285" s="165">
        <f t="shared" si="131"/>
        <v>0.79297354399999997</v>
      </c>
      <c r="M285" s="162"/>
    </row>
    <row r="286" spans="1:13" s="3" customFormat="1">
      <c r="A286" s="30" t="s">
        <v>406</v>
      </c>
      <c r="B286" s="31" t="s">
        <v>701</v>
      </c>
      <c r="C286" s="33">
        <v>583748000</v>
      </c>
      <c r="D286" s="33">
        <v>0</v>
      </c>
      <c r="E286" s="33">
        <v>400000000</v>
      </c>
      <c r="F286" s="33">
        <v>983748000</v>
      </c>
      <c r="G286" s="33">
        <v>581945075</v>
      </c>
      <c r="H286" s="33">
        <v>546536705</v>
      </c>
      <c r="I286" s="33">
        <v>562821990</v>
      </c>
      <c r="J286" s="33">
        <v>26999620</v>
      </c>
      <c r="K286" s="33">
        <v>37968825</v>
      </c>
      <c r="L286" s="165">
        <f t="shared" si="131"/>
        <v>0.57212008563168615</v>
      </c>
      <c r="M286" s="162"/>
    </row>
    <row r="287" spans="1:13" s="3" customFormat="1">
      <c r="A287" s="46" t="s">
        <v>407</v>
      </c>
      <c r="B287" s="47" t="s">
        <v>702</v>
      </c>
      <c r="C287" s="48">
        <f>+SUM(C288:C290)</f>
        <v>61614000</v>
      </c>
      <c r="D287" s="48">
        <f t="shared" ref="D287:K287" si="133">+SUM(D288:D290)</f>
        <v>0</v>
      </c>
      <c r="E287" s="48">
        <f t="shared" si="133"/>
        <v>0</v>
      </c>
      <c r="F287" s="48">
        <f t="shared" si="133"/>
        <v>61614000</v>
      </c>
      <c r="G287" s="48">
        <f t="shared" si="133"/>
        <v>4401604</v>
      </c>
      <c r="H287" s="48">
        <f t="shared" si="133"/>
        <v>0</v>
      </c>
      <c r="I287" s="48">
        <f t="shared" si="133"/>
        <v>4401604</v>
      </c>
      <c r="J287" s="48">
        <f t="shared" si="133"/>
        <v>0</v>
      </c>
      <c r="K287" s="48">
        <f t="shared" si="133"/>
        <v>428833</v>
      </c>
      <c r="L287" s="165">
        <f t="shared" si="131"/>
        <v>7.1438374395429605E-2</v>
      </c>
      <c r="M287" s="162"/>
    </row>
    <row r="288" spans="1:13">
      <c r="A288" s="110"/>
      <c r="B288" s="49" t="s">
        <v>669</v>
      </c>
      <c r="C288" s="111">
        <v>0</v>
      </c>
      <c r="D288" s="111">
        <v>0</v>
      </c>
      <c r="E288" s="111">
        <v>0</v>
      </c>
      <c r="F288" s="111">
        <v>0</v>
      </c>
      <c r="G288" s="111">
        <v>0</v>
      </c>
      <c r="H288" s="111">
        <v>0</v>
      </c>
      <c r="I288" s="111">
        <v>0</v>
      </c>
      <c r="J288" s="111">
        <v>0</v>
      </c>
      <c r="K288" s="111">
        <v>0</v>
      </c>
      <c r="L288" s="165">
        <f t="shared" si="131"/>
        <v>0</v>
      </c>
      <c r="M288" s="162"/>
    </row>
    <row r="289" spans="1:13">
      <c r="A289" s="110"/>
      <c r="B289" s="49" t="s">
        <v>683</v>
      </c>
      <c r="C289" s="111">
        <v>59732000</v>
      </c>
      <c r="D289" s="111">
        <v>0</v>
      </c>
      <c r="E289" s="111">
        <v>0</v>
      </c>
      <c r="F289" s="111">
        <v>59732000</v>
      </c>
      <c r="G289" s="111">
        <v>3128735</v>
      </c>
      <c r="H289" s="111">
        <v>0</v>
      </c>
      <c r="I289" s="111">
        <v>3128735</v>
      </c>
      <c r="J289" s="111">
        <v>0</v>
      </c>
      <c r="K289" s="111">
        <v>428833</v>
      </c>
      <c r="L289" s="165">
        <f t="shared" si="131"/>
        <v>5.2379545302350498E-2</v>
      </c>
      <c r="M289" s="162"/>
    </row>
    <row r="290" spans="1:13">
      <c r="A290" s="110"/>
      <c r="B290" s="49" t="s">
        <v>703</v>
      </c>
      <c r="C290" s="111">
        <v>1882000</v>
      </c>
      <c r="D290" s="111">
        <v>0</v>
      </c>
      <c r="E290" s="111">
        <v>0</v>
      </c>
      <c r="F290" s="111">
        <v>1882000</v>
      </c>
      <c r="G290" s="111">
        <v>1272869</v>
      </c>
      <c r="H290" s="111">
        <v>0</v>
      </c>
      <c r="I290" s="111">
        <v>1272869</v>
      </c>
      <c r="J290" s="111">
        <v>0</v>
      </c>
      <c r="K290" s="111">
        <v>0</v>
      </c>
      <c r="L290" s="165">
        <f t="shared" si="131"/>
        <v>0.67633846971307121</v>
      </c>
      <c r="M290" s="162"/>
    </row>
    <row r="291" spans="1:13" customFormat="1">
      <c r="A291" s="56" t="s">
        <v>408</v>
      </c>
      <c r="B291" s="57" t="s">
        <v>409</v>
      </c>
      <c r="C291" s="58">
        <f>+C292+C300+C313</f>
        <v>6238822000</v>
      </c>
      <c r="D291" s="58">
        <f t="shared" ref="D291:K291" si="134">+D292+D300+D313</f>
        <v>0</v>
      </c>
      <c r="E291" s="58">
        <f t="shared" si="134"/>
        <v>1669651106</v>
      </c>
      <c r="F291" s="58">
        <f t="shared" si="134"/>
        <v>7908473106</v>
      </c>
      <c r="G291" s="58">
        <f t="shared" si="134"/>
        <v>5650878977</v>
      </c>
      <c r="H291" s="58">
        <f t="shared" si="134"/>
        <v>3235552110</v>
      </c>
      <c r="I291" s="58">
        <f t="shared" si="134"/>
        <v>5453181685</v>
      </c>
      <c r="J291" s="58">
        <f t="shared" si="134"/>
        <v>142018073</v>
      </c>
      <c r="K291" s="58">
        <f t="shared" si="134"/>
        <v>1304642054</v>
      </c>
      <c r="L291" s="165">
        <f t="shared" si="131"/>
        <v>0.68953660357810165</v>
      </c>
      <c r="M291" s="162"/>
    </row>
    <row r="292" spans="1:13" customFormat="1">
      <c r="A292" s="59" t="s">
        <v>410</v>
      </c>
      <c r="B292" s="60" t="s">
        <v>411</v>
      </c>
      <c r="C292" s="61">
        <f>+SUM(C293:C299)</f>
        <v>3665573000</v>
      </c>
      <c r="D292" s="61">
        <f t="shared" ref="D292:K292" si="135">+SUM(D293:D299)</f>
        <v>0</v>
      </c>
      <c r="E292" s="61">
        <f t="shared" si="135"/>
        <v>1421651106</v>
      </c>
      <c r="F292" s="61">
        <f t="shared" si="135"/>
        <v>5087224106</v>
      </c>
      <c r="G292" s="61">
        <f t="shared" si="135"/>
        <v>4216621669</v>
      </c>
      <c r="H292" s="61">
        <f t="shared" si="135"/>
        <v>3235552110</v>
      </c>
      <c r="I292" s="61">
        <f t="shared" si="135"/>
        <v>4193764377</v>
      </c>
      <c r="J292" s="61">
        <f t="shared" si="135"/>
        <v>6965200</v>
      </c>
      <c r="K292" s="61">
        <f t="shared" si="135"/>
        <v>965177465</v>
      </c>
      <c r="L292" s="165">
        <f t="shared" si="131"/>
        <v>0.8243718557737153</v>
      </c>
      <c r="M292" s="162"/>
    </row>
    <row r="293" spans="1:13" s="3" customFormat="1">
      <c r="A293" s="30" t="s">
        <v>412</v>
      </c>
      <c r="B293" s="31" t="s">
        <v>704</v>
      </c>
      <c r="C293" s="33">
        <v>257500000</v>
      </c>
      <c r="D293" s="33">
        <v>0</v>
      </c>
      <c r="E293" s="33">
        <v>0</v>
      </c>
      <c r="F293" s="33">
        <v>257500000</v>
      </c>
      <c r="G293" s="33">
        <v>37305200</v>
      </c>
      <c r="H293" s="33">
        <v>6965200</v>
      </c>
      <c r="I293" s="33">
        <v>37305200</v>
      </c>
      <c r="J293" s="33">
        <v>6965200</v>
      </c>
      <c r="K293" s="33">
        <v>37305200</v>
      </c>
      <c r="L293" s="165">
        <f t="shared" si="131"/>
        <v>0.14487456310679611</v>
      </c>
      <c r="M293" s="162"/>
    </row>
    <row r="294" spans="1:13" s="3" customFormat="1">
      <c r="A294" s="30" t="s">
        <v>413</v>
      </c>
      <c r="B294" s="31" t="s">
        <v>705</v>
      </c>
      <c r="C294" s="33">
        <v>463100000</v>
      </c>
      <c r="D294" s="33">
        <v>0</v>
      </c>
      <c r="E294" s="33">
        <v>125831637</v>
      </c>
      <c r="F294" s="33">
        <v>588931637</v>
      </c>
      <c r="G294" s="33">
        <v>0</v>
      </c>
      <c r="H294" s="33">
        <v>0</v>
      </c>
      <c r="I294" s="33">
        <v>0</v>
      </c>
      <c r="J294" s="33">
        <v>0</v>
      </c>
      <c r="K294" s="33">
        <v>0</v>
      </c>
      <c r="L294" s="165">
        <f t="shared" si="131"/>
        <v>0</v>
      </c>
      <c r="M294" s="162"/>
    </row>
    <row r="295" spans="1:13" s="3" customFormat="1">
      <c r="A295" s="30" t="s">
        <v>414</v>
      </c>
      <c r="B295" s="31" t="s">
        <v>706</v>
      </c>
      <c r="C295" s="33">
        <v>12000000</v>
      </c>
      <c r="D295" s="33">
        <v>0</v>
      </c>
      <c r="E295" s="33">
        <v>0</v>
      </c>
      <c r="F295" s="33">
        <v>12000000</v>
      </c>
      <c r="G295" s="33">
        <v>0</v>
      </c>
      <c r="H295" s="33">
        <v>0</v>
      </c>
      <c r="I295" s="33">
        <v>0</v>
      </c>
      <c r="J295" s="33">
        <v>0</v>
      </c>
      <c r="K295" s="33">
        <v>0</v>
      </c>
      <c r="L295" s="165">
        <f t="shared" si="131"/>
        <v>0</v>
      </c>
      <c r="M295" s="162"/>
    </row>
    <row r="296" spans="1:13" s="3" customFormat="1">
      <c r="A296" s="30" t="s">
        <v>415</v>
      </c>
      <c r="B296" s="31" t="s">
        <v>707</v>
      </c>
      <c r="C296" s="33">
        <v>16536000</v>
      </c>
      <c r="D296" s="33">
        <v>0</v>
      </c>
      <c r="E296" s="33">
        <v>6743105</v>
      </c>
      <c r="F296" s="33">
        <v>23279105</v>
      </c>
      <c r="G296" s="33">
        <v>23279105</v>
      </c>
      <c r="H296" s="33">
        <v>17954125</v>
      </c>
      <c r="I296" s="33">
        <v>23194615</v>
      </c>
      <c r="J296" s="33">
        <v>0</v>
      </c>
      <c r="K296" s="33">
        <v>5240490</v>
      </c>
      <c r="L296" s="165">
        <f t="shared" si="131"/>
        <v>0.9963705649336605</v>
      </c>
      <c r="M296" s="162"/>
    </row>
    <row r="297" spans="1:13" s="3" customFormat="1">
      <c r="A297" s="30" t="s">
        <v>416</v>
      </c>
      <c r="B297" s="31" t="s">
        <v>708</v>
      </c>
      <c r="C297" s="33">
        <v>1733819000</v>
      </c>
      <c r="D297" s="33">
        <v>0</v>
      </c>
      <c r="E297" s="33">
        <v>845874104</v>
      </c>
      <c r="F297" s="33">
        <v>2579693104</v>
      </c>
      <c r="G297" s="33">
        <v>2579693104</v>
      </c>
      <c r="H297" s="33">
        <v>1996004247</v>
      </c>
      <c r="I297" s="33">
        <v>2556984265</v>
      </c>
      <c r="J297" s="33">
        <v>0</v>
      </c>
      <c r="K297" s="33">
        <v>560980017</v>
      </c>
      <c r="L297" s="165">
        <f t="shared" si="131"/>
        <v>0.99119707729388884</v>
      </c>
      <c r="M297" s="162"/>
    </row>
    <row r="298" spans="1:13" s="3" customFormat="1">
      <c r="A298" s="30" t="s">
        <v>417</v>
      </c>
      <c r="B298" s="31" t="s">
        <v>709</v>
      </c>
      <c r="C298" s="33">
        <v>1133142000</v>
      </c>
      <c r="D298" s="33">
        <v>0</v>
      </c>
      <c r="E298" s="33">
        <v>443202260</v>
      </c>
      <c r="F298" s="33">
        <v>1576344260</v>
      </c>
      <c r="G298" s="33">
        <v>1576344260</v>
      </c>
      <c r="H298" s="33">
        <v>1214628538</v>
      </c>
      <c r="I298" s="33">
        <v>1576280297</v>
      </c>
      <c r="J298" s="33">
        <v>0</v>
      </c>
      <c r="K298" s="33">
        <v>361651758</v>
      </c>
      <c r="L298" s="165">
        <f t="shared" si="131"/>
        <v>0.99995942320365983</v>
      </c>
      <c r="M298" s="162"/>
    </row>
    <row r="299" spans="1:13" s="3" customFormat="1">
      <c r="A299" s="30" t="s">
        <v>418</v>
      </c>
      <c r="B299" s="31" t="s">
        <v>419</v>
      </c>
      <c r="C299" s="33">
        <v>49476000</v>
      </c>
      <c r="D299" s="33">
        <v>0</v>
      </c>
      <c r="E299" s="33">
        <v>0</v>
      </c>
      <c r="F299" s="33">
        <v>49476000</v>
      </c>
      <c r="G299" s="33">
        <v>0</v>
      </c>
      <c r="H299" s="33">
        <v>0</v>
      </c>
      <c r="I299" s="33">
        <v>0</v>
      </c>
      <c r="J299" s="33">
        <v>0</v>
      </c>
      <c r="K299" s="33">
        <v>0</v>
      </c>
      <c r="L299" s="165">
        <f t="shared" si="131"/>
        <v>0</v>
      </c>
      <c r="M299" s="162"/>
    </row>
    <row r="300" spans="1:13" customFormat="1">
      <c r="A300" s="59" t="s">
        <v>420</v>
      </c>
      <c r="B300" s="60" t="s">
        <v>421</v>
      </c>
      <c r="C300" s="61">
        <f>+C301</f>
        <v>2543249000</v>
      </c>
      <c r="D300" s="61">
        <f t="shared" ref="D300:K300" si="136">+D301</f>
        <v>0</v>
      </c>
      <c r="E300" s="61">
        <f t="shared" si="136"/>
        <v>248000000</v>
      </c>
      <c r="F300" s="61">
        <f t="shared" si="136"/>
        <v>2791249000</v>
      </c>
      <c r="G300" s="61">
        <f t="shared" si="136"/>
        <v>1434257308</v>
      </c>
      <c r="H300" s="61">
        <f t="shared" si="136"/>
        <v>0</v>
      </c>
      <c r="I300" s="61">
        <f t="shared" si="136"/>
        <v>1259417308</v>
      </c>
      <c r="J300" s="61">
        <f t="shared" si="136"/>
        <v>135052873</v>
      </c>
      <c r="K300" s="61">
        <f t="shared" si="136"/>
        <v>339464589</v>
      </c>
      <c r="L300" s="165">
        <f t="shared" si="131"/>
        <v>0.45120206330571011</v>
      </c>
      <c r="M300" s="162"/>
    </row>
    <row r="301" spans="1:13" s="3" customFormat="1">
      <c r="A301" s="46" t="s">
        <v>422</v>
      </c>
      <c r="B301" s="47" t="s">
        <v>710</v>
      </c>
      <c r="C301" s="48">
        <f>+SUM(C302:C312)</f>
        <v>2543249000</v>
      </c>
      <c r="D301" s="48">
        <f t="shared" ref="D301:K301" si="137">+SUM(D302:D312)</f>
        <v>0</v>
      </c>
      <c r="E301" s="48">
        <f t="shared" si="137"/>
        <v>248000000</v>
      </c>
      <c r="F301" s="48">
        <f t="shared" si="137"/>
        <v>2791249000</v>
      </c>
      <c r="G301" s="48">
        <f t="shared" si="137"/>
        <v>1434257308</v>
      </c>
      <c r="H301" s="48">
        <f t="shared" si="137"/>
        <v>0</v>
      </c>
      <c r="I301" s="48">
        <f t="shared" si="137"/>
        <v>1259417308</v>
      </c>
      <c r="J301" s="48">
        <f t="shared" si="137"/>
        <v>135052873</v>
      </c>
      <c r="K301" s="48">
        <f t="shared" si="137"/>
        <v>339464589</v>
      </c>
      <c r="L301" s="165">
        <f t="shared" si="131"/>
        <v>0.45120206330571011</v>
      </c>
      <c r="M301" s="162"/>
    </row>
    <row r="302" spans="1:13">
      <c r="A302" s="110"/>
      <c r="B302" s="49" t="s">
        <v>711</v>
      </c>
      <c r="C302" s="111">
        <v>8900000</v>
      </c>
      <c r="D302" s="111">
        <v>0</v>
      </c>
      <c r="E302" s="111">
        <v>0</v>
      </c>
      <c r="F302" s="111">
        <v>8900000</v>
      </c>
      <c r="G302" s="111">
        <v>0</v>
      </c>
      <c r="H302" s="111">
        <v>0</v>
      </c>
      <c r="I302" s="111">
        <v>0</v>
      </c>
      <c r="J302" s="111">
        <v>0</v>
      </c>
      <c r="K302" s="111">
        <v>0</v>
      </c>
      <c r="L302" s="165">
        <f t="shared" si="131"/>
        <v>0</v>
      </c>
      <c r="M302" s="162"/>
    </row>
    <row r="303" spans="1:13">
      <c r="A303" s="110"/>
      <c r="B303" s="49" t="s">
        <v>712</v>
      </c>
      <c r="C303" s="111">
        <v>86822000</v>
      </c>
      <c r="D303" s="111">
        <v>0</v>
      </c>
      <c r="E303" s="111">
        <v>0</v>
      </c>
      <c r="F303" s="111">
        <v>86822000</v>
      </c>
      <c r="G303" s="111">
        <v>0</v>
      </c>
      <c r="H303" s="111">
        <v>0</v>
      </c>
      <c r="I303" s="111">
        <v>0</v>
      </c>
      <c r="J303" s="111">
        <v>0</v>
      </c>
      <c r="K303" s="111">
        <v>0</v>
      </c>
      <c r="L303" s="165">
        <f t="shared" si="131"/>
        <v>0</v>
      </c>
      <c r="M303" s="162"/>
    </row>
    <row r="304" spans="1:13">
      <c r="A304" s="110"/>
      <c r="B304" s="49" t="s">
        <v>713</v>
      </c>
      <c r="C304" s="111">
        <v>837697000</v>
      </c>
      <c r="D304" s="111">
        <v>0</v>
      </c>
      <c r="E304" s="111">
        <v>0</v>
      </c>
      <c r="F304" s="111">
        <v>837697000</v>
      </c>
      <c r="G304" s="111">
        <v>0</v>
      </c>
      <c r="H304" s="111">
        <v>0</v>
      </c>
      <c r="I304" s="111">
        <v>0</v>
      </c>
      <c r="J304" s="111">
        <v>0</v>
      </c>
      <c r="K304" s="111">
        <v>0</v>
      </c>
      <c r="L304" s="165">
        <f t="shared" si="131"/>
        <v>0</v>
      </c>
      <c r="M304" s="162"/>
    </row>
    <row r="305" spans="1:13">
      <c r="A305" s="110"/>
      <c r="B305" s="49" t="s">
        <v>714</v>
      </c>
      <c r="C305" s="111">
        <v>0</v>
      </c>
      <c r="D305" s="111">
        <v>0</v>
      </c>
      <c r="E305" s="111">
        <v>80000000</v>
      </c>
      <c r="F305" s="111">
        <v>80000000</v>
      </c>
      <c r="G305" s="111">
        <v>0</v>
      </c>
      <c r="H305" s="111">
        <v>0</v>
      </c>
      <c r="I305" s="111">
        <v>0</v>
      </c>
      <c r="J305" s="111">
        <v>0</v>
      </c>
      <c r="K305" s="111">
        <v>0</v>
      </c>
      <c r="L305" s="165">
        <f t="shared" si="131"/>
        <v>0</v>
      </c>
      <c r="M305" s="162"/>
    </row>
    <row r="306" spans="1:13">
      <c r="A306" s="110"/>
      <c r="B306" s="49" t="s">
        <v>715</v>
      </c>
      <c r="C306" s="111">
        <v>68557000</v>
      </c>
      <c r="D306" s="111">
        <v>0</v>
      </c>
      <c r="E306" s="111">
        <v>0</v>
      </c>
      <c r="F306" s="111">
        <v>68557000</v>
      </c>
      <c r="G306" s="111">
        <v>0</v>
      </c>
      <c r="H306" s="111">
        <v>0</v>
      </c>
      <c r="I306" s="111">
        <v>0</v>
      </c>
      <c r="J306" s="111">
        <v>0</v>
      </c>
      <c r="K306" s="111">
        <v>0</v>
      </c>
      <c r="L306" s="165">
        <f t="shared" si="131"/>
        <v>0</v>
      </c>
      <c r="M306" s="162"/>
    </row>
    <row r="307" spans="1:13">
      <c r="A307" s="110"/>
      <c r="B307" s="49" t="s">
        <v>716</v>
      </c>
      <c r="C307" s="111">
        <v>36050000</v>
      </c>
      <c r="D307" s="111">
        <v>0</v>
      </c>
      <c r="E307" s="111">
        <v>0</v>
      </c>
      <c r="F307" s="111">
        <v>36050000</v>
      </c>
      <c r="G307" s="111">
        <v>32947014</v>
      </c>
      <c r="H307" s="111">
        <v>0</v>
      </c>
      <c r="I307" s="111">
        <v>32947014</v>
      </c>
      <c r="J307" s="111">
        <v>32847015</v>
      </c>
      <c r="K307" s="111">
        <v>32847015</v>
      </c>
      <c r="L307" s="165">
        <f t="shared" si="131"/>
        <v>0.91392549237170595</v>
      </c>
      <c r="M307" s="162"/>
    </row>
    <row r="308" spans="1:13">
      <c r="A308" s="110"/>
      <c r="B308" s="49" t="s">
        <v>717</v>
      </c>
      <c r="C308" s="111">
        <v>0</v>
      </c>
      <c r="D308" s="111">
        <v>0</v>
      </c>
      <c r="E308" s="111">
        <v>0</v>
      </c>
      <c r="F308" s="111">
        <v>0</v>
      </c>
      <c r="G308" s="111">
        <v>0</v>
      </c>
      <c r="H308" s="111">
        <v>0</v>
      </c>
      <c r="I308" s="111">
        <v>0</v>
      </c>
      <c r="J308" s="111">
        <v>0</v>
      </c>
      <c r="K308" s="111">
        <v>0</v>
      </c>
      <c r="L308" s="165">
        <f t="shared" si="131"/>
        <v>0</v>
      </c>
      <c r="M308" s="162"/>
    </row>
    <row r="309" spans="1:13">
      <c r="A309" s="110"/>
      <c r="B309" s="49" t="s">
        <v>718</v>
      </c>
      <c r="C309" s="111">
        <v>1297804000</v>
      </c>
      <c r="D309" s="111">
        <v>0</v>
      </c>
      <c r="E309" s="111">
        <v>0</v>
      </c>
      <c r="F309" s="111">
        <v>1297804000</v>
      </c>
      <c r="G309" s="111">
        <v>1226470294</v>
      </c>
      <c r="H309" s="111">
        <v>0</v>
      </c>
      <c r="I309" s="111">
        <v>1226470294</v>
      </c>
      <c r="J309" s="111">
        <v>102205858</v>
      </c>
      <c r="K309" s="111">
        <v>306617574</v>
      </c>
      <c r="L309" s="165">
        <f t="shared" si="131"/>
        <v>0.94503507001057174</v>
      </c>
      <c r="M309" s="162"/>
    </row>
    <row r="310" spans="1:13">
      <c r="A310" s="110"/>
      <c r="B310" s="49" t="s">
        <v>719</v>
      </c>
      <c r="C310" s="111">
        <v>194516000</v>
      </c>
      <c r="D310" s="111">
        <v>0</v>
      </c>
      <c r="E310" s="111">
        <v>0</v>
      </c>
      <c r="F310" s="111">
        <v>194516000</v>
      </c>
      <c r="G310" s="111">
        <v>174840000</v>
      </c>
      <c r="H310" s="111">
        <v>0</v>
      </c>
      <c r="I310" s="111">
        <v>0</v>
      </c>
      <c r="J310" s="111">
        <v>0</v>
      </c>
      <c r="K310" s="111">
        <v>0</v>
      </c>
      <c r="L310" s="165">
        <f t="shared" si="131"/>
        <v>0</v>
      </c>
      <c r="M310" s="162"/>
    </row>
    <row r="311" spans="1:13">
      <c r="A311" s="110"/>
      <c r="B311" s="49" t="s">
        <v>720</v>
      </c>
      <c r="C311" s="111">
        <v>12903000</v>
      </c>
      <c r="D311" s="111">
        <v>0</v>
      </c>
      <c r="E311" s="111">
        <v>0</v>
      </c>
      <c r="F311" s="111">
        <v>12903000</v>
      </c>
      <c r="G311" s="111">
        <v>0</v>
      </c>
      <c r="H311" s="111">
        <v>0</v>
      </c>
      <c r="I311" s="111">
        <v>0</v>
      </c>
      <c r="J311" s="111">
        <v>0</v>
      </c>
      <c r="K311" s="111">
        <v>0</v>
      </c>
      <c r="L311" s="165">
        <f t="shared" si="131"/>
        <v>0</v>
      </c>
      <c r="M311" s="162"/>
    </row>
    <row r="312" spans="1:13">
      <c r="A312" s="110"/>
      <c r="B312" s="49" t="s">
        <v>1107</v>
      </c>
      <c r="C312" s="111">
        <v>0</v>
      </c>
      <c r="D312" s="111">
        <v>0</v>
      </c>
      <c r="E312" s="111">
        <v>168000000</v>
      </c>
      <c r="F312" s="111">
        <v>168000000</v>
      </c>
      <c r="G312" s="111">
        <v>0</v>
      </c>
      <c r="H312" s="111">
        <v>0</v>
      </c>
      <c r="I312" s="111">
        <v>0</v>
      </c>
      <c r="J312" s="111">
        <v>0</v>
      </c>
      <c r="K312" s="111">
        <v>0</v>
      </c>
      <c r="L312" s="165">
        <f t="shared" si="131"/>
        <v>0</v>
      </c>
      <c r="M312" s="162"/>
    </row>
    <row r="313" spans="1:13" customFormat="1">
      <c r="A313" s="59" t="s">
        <v>423</v>
      </c>
      <c r="B313" s="60" t="s">
        <v>424</v>
      </c>
      <c r="C313" s="61">
        <f>+C314</f>
        <v>30000000</v>
      </c>
      <c r="D313" s="61">
        <f t="shared" ref="D313:K313" si="138">+D314</f>
        <v>0</v>
      </c>
      <c r="E313" s="61">
        <f t="shared" si="138"/>
        <v>0</v>
      </c>
      <c r="F313" s="61">
        <f t="shared" si="138"/>
        <v>30000000</v>
      </c>
      <c r="G313" s="61">
        <f t="shared" si="138"/>
        <v>0</v>
      </c>
      <c r="H313" s="61">
        <f t="shared" si="138"/>
        <v>0</v>
      </c>
      <c r="I313" s="61">
        <f t="shared" si="138"/>
        <v>0</v>
      </c>
      <c r="J313" s="61">
        <f t="shared" si="138"/>
        <v>0</v>
      </c>
      <c r="K313" s="61">
        <f t="shared" si="138"/>
        <v>0</v>
      </c>
      <c r="L313" s="165">
        <f t="shared" si="131"/>
        <v>0</v>
      </c>
      <c r="M313" s="162"/>
    </row>
    <row r="314" spans="1:13" s="3" customFormat="1">
      <c r="A314" s="30" t="s">
        <v>425</v>
      </c>
      <c r="B314" s="31" t="s">
        <v>721</v>
      </c>
      <c r="C314" s="33">
        <v>30000000</v>
      </c>
      <c r="D314" s="33">
        <v>0</v>
      </c>
      <c r="E314" s="33">
        <v>0</v>
      </c>
      <c r="F314" s="33">
        <v>30000000</v>
      </c>
      <c r="G314" s="33">
        <v>0</v>
      </c>
      <c r="H314" s="33">
        <v>0</v>
      </c>
      <c r="I314" s="33">
        <v>0</v>
      </c>
      <c r="J314" s="33">
        <v>0</v>
      </c>
      <c r="K314" s="33">
        <v>0</v>
      </c>
      <c r="L314" s="165">
        <f t="shared" si="131"/>
        <v>0</v>
      </c>
      <c r="M314" s="162"/>
    </row>
    <row r="315" spans="1:13" customFormat="1">
      <c r="A315" s="56" t="s">
        <v>426</v>
      </c>
      <c r="B315" s="57" t="s">
        <v>427</v>
      </c>
      <c r="C315" s="58">
        <f>+C316+C318+C325+C335+C403+C410+C467+C471+C493</f>
        <v>55108738000</v>
      </c>
      <c r="D315" s="58">
        <f t="shared" ref="D315:K315" si="139">+D316+D318+D325+D335+D403+D410+D467+D471+D493</f>
        <v>0</v>
      </c>
      <c r="E315" s="58">
        <f t="shared" si="139"/>
        <v>894416539</v>
      </c>
      <c r="F315" s="58">
        <f t="shared" si="139"/>
        <v>56003154539</v>
      </c>
      <c r="G315" s="58">
        <f t="shared" si="139"/>
        <v>43871836196</v>
      </c>
      <c r="H315" s="58">
        <f t="shared" si="139"/>
        <v>418747191</v>
      </c>
      <c r="I315" s="58">
        <f t="shared" si="139"/>
        <v>41861418086</v>
      </c>
      <c r="J315" s="58">
        <f t="shared" si="139"/>
        <v>3673887562</v>
      </c>
      <c r="K315" s="58">
        <f t="shared" si="139"/>
        <v>16413386506</v>
      </c>
      <c r="L315" s="165">
        <f t="shared" si="131"/>
        <v>0.7474832164471763</v>
      </c>
      <c r="M315" s="162"/>
    </row>
    <row r="316" spans="1:13" customFormat="1">
      <c r="A316" s="59" t="s">
        <v>428</v>
      </c>
      <c r="B316" s="60" t="s">
        <v>429</v>
      </c>
      <c r="C316" s="61">
        <f>+C317</f>
        <v>49900000</v>
      </c>
      <c r="D316" s="61">
        <f t="shared" ref="D316:K316" si="140">+D317</f>
        <v>0</v>
      </c>
      <c r="E316" s="61">
        <f t="shared" si="140"/>
        <v>0</v>
      </c>
      <c r="F316" s="61">
        <f t="shared" si="140"/>
        <v>49900000</v>
      </c>
      <c r="G316" s="61">
        <f t="shared" si="140"/>
        <v>0</v>
      </c>
      <c r="H316" s="61">
        <f t="shared" si="140"/>
        <v>0</v>
      </c>
      <c r="I316" s="61">
        <f t="shared" si="140"/>
        <v>0</v>
      </c>
      <c r="J316" s="61">
        <f t="shared" si="140"/>
        <v>0</v>
      </c>
      <c r="K316" s="61">
        <f t="shared" si="140"/>
        <v>0</v>
      </c>
      <c r="L316" s="165">
        <f t="shared" si="131"/>
        <v>0</v>
      </c>
      <c r="M316" s="162"/>
    </row>
    <row r="317" spans="1:13" s="3" customFormat="1">
      <c r="A317" s="30" t="s">
        <v>430</v>
      </c>
      <c r="B317" s="31" t="s">
        <v>429</v>
      </c>
      <c r="C317" s="33">
        <v>49900000</v>
      </c>
      <c r="D317" s="33">
        <v>0</v>
      </c>
      <c r="E317" s="33">
        <v>0</v>
      </c>
      <c r="F317" s="33">
        <v>49900000</v>
      </c>
      <c r="G317" s="33">
        <v>0</v>
      </c>
      <c r="H317" s="33">
        <v>0</v>
      </c>
      <c r="I317" s="33">
        <v>0</v>
      </c>
      <c r="J317" s="33">
        <v>0</v>
      </c>
      <c r="K317" s="33">
        <v>0</v>
      </c>
      <c r="L317" s="165">
        <f t="shared" si="131"/>
        <v>0</v>
      </c>
      <c r="M317" s="162"/>
    </row>
    <row r="318" spans="1:13" customFormat="1">
      <c r="A318" s="59" t="s">
        <v>431</v>
      </c>
      <c r="B318" s="60" t="s">
        <v>432</v>
      </c>
      <c r="C318" s="61">
        <f>+C319</f>
        <v>261450000</v>
      </c>
      <c r="D318" s="61">
        <f t="shared" ref="D318:K318" si="141">+D319</f>
        <v>0</v>
      </c>
      <c r="E318" s="61">
        <f t="shared" si="141"/>
        <v>0</v>
      </c>
      <c r="F318" s="61">
        <f t="shared" si="141"/>
        <v>261450000</v>
      </c>
      <c r="G318" s="61">
        <f t="shared" si="141"/>
        <v>185150000</v>
      </c>
      <c r="H318" s="61">
        <f t="shared" si="141"/>
        <v>8917009</v>
      </c>
      <c r="I318" s="61">
        <f t="shared" si="141"/>
        <v>37626564</v>
      </c>
      <c r="J318" s="61">
        <f t="shared" si="141"/>
        <v>5042912</v>
      </c>
      <c r="K318" s="61">
        <f t="shared" si="141"/>
        <v>21986419</v>
      </c>
      <c r="L318" s="165">
        <f t="shared" si="131"/>
        <v>0.14391495123350545</v>
      </c>
      <c r="M318" s="162"/>
    </row>
    <row r="319" spans="1:13" s="3" customFormat="1">
      <c r="A319" s="46" t="s">
        <v>433</v>
      </c>
      <c r="B319" s="47" t="s">
        <v>722</v>
      </c>
      <c r="C319" s="48">
        <f>+SUM(C320:C324)</f>
        <v>261450000</v>
      </c>
      <c r="D319" s="48">
        <f t="shared" ref="D319:K319" si="142">+SUM(D320:D324)</f>
        <v>0</v>
      </c>
      <c r="E319" s="48">
        <f t="shared" si="142"/>
        <v>0</v>
      </c>
      <c r="F319" s="48">
        <f t="shared" si="142"/>
        <v>261450000</v>
      </c>
      <c r="G319" s="48">
        <f t="shared" si="142"/>
        <v>185150000</v>
      </c>
      <c r="H319" s="48">
        <f t="shared" si="142"/>
        <v>8917009</v>
      </c>
      <c r="I319" s="48">
        <f t="shared" si="142"/>
        <v>37626564</v>
      </c>
      <c r="J319" s="48">
        <f t="shared" si="142"/>
        <v>5042912</v>
      </c>
      <c r="K319" s="48">
        <f t="shared" si="142"/>
        <v>21986419</v>
      </c>
      <c r="L319" s="165">
        <f t="shared" si="131"/>
        <v>0.14391495123350545</v>
      </c>
      <c r="M319" s="162"/>
    </row>
    <row r="320" spans="1:13">
      <c r="A320" s="110"/>
      <c r="B320" s="49" t="s">
        <v>723</v>
      </c>
      <c r="C320" s="111">
        <v>30000000</v>
      </c>
      <c r="D320" s="111">
        <v>0</v>
      </c>
      <c r="E320" s="111">
        <v>0</v>
      </c>
      <c r="F320" s="111">
        <v>30000000</v>
      </c>
      <c r="G320" s="111">
        <v>0</v>
      </c>
      <c r="H320" s="111">
        <v>0</v>
      </c>
      <c r="I320" s="111">
        <v>0</v>
      </c>
      <c r="J320" s="111">
        <v>0</v>
      </c>
      <c r="K320" s="111">
        <v>0</v>
      </c>
      <c r="L320" s="165">
        <f t="shared" si="131"/>
        <v>0</v>
      </c>
      <c r="M320" s="162"/>
    </row>
    <row r="321" spans="1:13">
      <c r="A321" s="110"/>
      <c r="B321" s="49" t="s">
        <v>669</v>
      </c>
      <c r="C321" s="111">
        <v>0</v>
      </c>
      <c r="D321" s="111">
        <v>0</v>
      </c>
      <c r="E321" s="111">
        <v>0</v>
      </c>
      <c r="F321" s="111">
        <v>0</v>
      </c>
      <c r="G321" s="111">
        <v>0</v>
      </c>
      <c r="H321" s="111">
        <v>0</v>
      </c>
      <c r="I321" s="111">
        <v>0</v>
      </c>
      <c r="J321" s="111">
        <v>0</v>
      </c>
      <c r="K321" s="111">
        <v>0</v>
      </c>
      <c r="L321" s="165">
        <f t="shared" si="131"/>
        <v>0</v>
      </c>
      <c r="M321" s="162"/>
    </row>
    <row r="322" spans="1:13">
      <c r="A322" s="110"/>
      <c r="B322" s="49" t="s">
        <v>724</v>
      </c>
      <c r="C322" s="111">
        <v>10000000</v>
      </c>
      <c r="D322" s="111">
        <v>0</v>
      </c>
      <c r="E322" s="111">
        <v>0</v>
      </c>
      <c r="F322" s="111">
        <v>10000000</v>
      </c>
      <c r="G322" s="111">
        <v>0</v>
      </c>
      <c r="H322" s="111">
        <v>0</v>
      </c>
      <c r="I322" s="111">
        <v>0</v>
      </c>
      <c r="J322" s="111">
        <v>0</v>
      </c>
      <c r="K322" s="111">
        <v>0</v>
      </c>
      <c r="L322" s="165">
        <f t="shared" si="131"/>
        <v>0</v>
      </c>
      <c r="M322" s="162"/>
    </row>
    <row r="323" spans="1:13">
      <c r="A323" s="110"/>
      <c r="B323" s="49" t="s">
        <v>671</v>
      </c>
      <c r="C323" s="111">
        <v>5150000</v>
      </c>
      <c r="D323" s="111">
        <v>0</v>
      </c>
      <c r="E323" s="111">
        <v>0</v>
      </c>
      <c r="F323" s="111">
        <v>5150000</v>
      </c>
      <c r="G323" s="111">
        <v>5150000</v>
      </c>
      <c r="H323" s="111">
        <v>0</v>
      </c>
      <c r="I323" s="111">
        <v>2301740</v>
      </c>
      <c r="J323" s="111">
        <v>0</v>
      </c>
      <c r="K323" s="111">
        <v>0</v>
      </c>
      <c r="L323" s="165">
        <f t="shared" si="131"/>
        <v>0.44693980582524273</v>
      </c>
      <c r="M323" s="162"/>
    </row>
    <row r="324" spans="1:13">
      <c r="A324" s="110"/>
      <c r="B324" s="49" t="s">
        <v>699</v>
      </c>
      <c r="C324" s="111">
        <v>216300000</v>
      </c>
      <c r="D324" s="111">
        <v>0</v>
      </c>
      <c r="E324" s="111">
        <v>0</v>
      </c>
      <c r="F324" s="111">
        <v>216300000</v>
      </c>
      <c r="G324" s="111">
        <v>180000000</v>
      </c>
      <c r="H324" s="111">
        <v>8917009</v>
      </c>
      <c r="I324" s="111">
        <v>35324824</v>
      </c>
      <c r="J324" s="111">
        <v>5042912</v>
      </c>
      <c r="K324" s="111">
        <v>21986419</v>
      </c>
      <c r="L324" s="165">
        <f t="shared" si="131"/>
        <v>0.16331402681460933</v>
      </c>
      <c r="M324" s="162"/>
    </row>
    <row r="325" spans="1:13" customFormat="1">
      <c r="A325" s="59" t="s">
        <v>434</v>
      </c>
      <c r="B325" s="60" t="s">
        <v>435</v>
      </c>
      <c r="C325" s="61">
        <f>+C326+C331+C332</f>
        <v>974982000</v>
      </c>
      <c r="D325" s="61">
        <f>+D326+D331+D332</f>
        <v>0</v>
      </c>
      <c r="E325" s="61">
        <f t="shared" ref="E325:K325" si="143">+E326+E331+E332</f>
        <v>283500000</v>
      </c>
      <c r="F325" s="61">
        <f t="shared" si="143"/>
        <v>1258482000</v>
      </c>
      <c r="G325" s="61">
        <f t="shared" si="143"/>
        <v>906371018</v>
      </c>
      <c r="H325" s="61">
        <f t="shared" si="143"/>
        <v>102822861</v>
      </c>
      <c r="I325" s="61">
        <f t="shared" si="143"/>
        <v>906080643</v>
      </c>
      <c r="J325" s="61">
        <f t="shared" si="143"/>
        <v>166987781</v>
      </c>
      <c r="K325" s="61">
        <f t="shared" si="143"/>
        <v>549003969</v>
      </c>
      <c r="L325" s="165">
        <f t="shared" si="131"/>
        <v>0.71997902472979347</v>
      </c>
      <c r="M325" s="162"/>
    </row>
    <row r="326" spans="1:13" s="3" customFormat="1">
      <c r="A326" s="46" t="s">
        <v>436</v>
      </c>
      <c r="B326" s="47" t="s">
        <v>725</v>
      </c>
      <c r="C326" s="48">
        <f>+SUM(C327:C330)</f>
        <v>8400000</v>
      </c>
      <c r="D326" s="48">
        <f t="shared" ref="D326:K326" si="144">+SUM(D327:D330)</f>
        <v>0</v>
      </c>
      <c r="E326" s="48">
        <f t="shared" si="144"/>
        <v>0</v>
      </c>
      <c r="F326" s="48">
        <f t="shared" si="144"/>
        <v>8400000</v>
      </c>
      <c r="G326" s="48">
        <f t="shared" si="144"/>
        <v>659732</v>
      </c>
      <c r="H326" s="48">
        <f t="shared" si="144"/>
        <v>369357</v>
      </c>
      <c r="I326" s="48">
        <f t="shared" si="144"/>
        <v>369357</v>
      </c>
      <c r="J326" s="48">
        <f t="shared" si="144"/>
        <v>369357</v>
      </c>
      <c r="K326" s="48">
        <f t="shared" si="144"/>
        <v>369357</v>
      </c>
      <c r="L326" s="165">
        <f t="shared" si="131"/>
        <v>4.3971071428571429E-2</v>
      </c>
      <c r="M326" s="162"/>
    </row>
    <row r="327" spans="1:13">
      <c r="A327" s="110"/>
      <c r="B327" s="49" t="s">
        <v>726</v>
      </c>
      <c r="C327" s="111">
        <v>800000</v>
      </c>
      <c r="D327" s="111">
        <v>0</v>
      </c>
      <c r="E327" s="111">
        <v>0</v>
      </c>
      <c r="F327" s="111">
        <v>800000</v>
      </c>
      <c r="G327" s="111">
        <v>0</v>
      </c>
      <c r="H327" s="111">
        <v>0</v>
      </c>
      <c r="I327" s="111">
        <v>0</v>
      </c>
      <c r="J327" s="111">
        <v>0</v>
      </c>
      <c r="K327" s="111">
        <v>0</v>
      </c>
      <c r="L327" s="165">
        <f t="shared" si="131"/>
        <v>0</v>
      </c>
      <c r="M327" s="162"/>
    </row>
    <row r="328" spans="1:13">
      <c r="A328" s="110"/>
      <c r="B328" s="49" t="s">
        <v>727</v>
      </c>
      <c r="C328" s="111">
        <v>800000</v>
      </c>
      <c r="D328" s="111">
        <v>0</v>
      </c>
      <c r="E328" s="111">
        <v>0</v>
      </c>
      <c r="F328" s="111">
        <v>800000</v>
      </c>
      <c r="G328" s="111">
        <v>290375</v>
      </c>
      <c r="H328" s="111">
        <v>0</v>
      </c>
      <c r="I328" s="111">
        <v>0</v>
      </c>
      <c r="J328" s="111">
        <v>0</v>
      </c>
      <c r="K328" s="111">
        <v>0</v>
      </c>
      <c r="L328" s="165">
        <f t="shared" si="131"/>
        <v>0</v>
      </c>
      <c r="M328" s="162"/>
    </row>
    <row r="329" spans="1:13">
      <c r="A329" s="110"/>
      <c r="B329" s="49" t="s">
        <v>728</v>
      </c>
      <c r="C329" s="111">
        <v>6000000</v>
      </c>
      <c r="D329" s="111">
        <v>0</v>
      </c>
      <c r="E329" s="111">
        <v>0</v>
      </c>
      <c r="F329" s="111">
        <v>6000000</v>
      </c>
      <c r="G329" s="111">
        <v>0</v>
      </c>
      <c r="H329" s="111">
        <v>0</v>
      </c>
      <c r="I329" s="111">
        <v>0</v>
      </c>
      <c r="J329" s="111">
        <v>0</v>
      </c>
      <c r="K329" s="111">
        <v>0</v>
      </c>
      <c r="L329" s="165">
        <f t="shared" si="131"/>
        <v>0</v>
      </c>
      <c r="M329" s="162"/>
    </row>
    <row r="330" spans="1:13">
      <c r="A330" s="110"/>
      <c r="B330" s="49" t="s">
        <v>729</v>
      </c>
      <c r="C330" s="111">
        <v>800000</v>
      </c>
      <c r="D330" s="111">
        <v>0</v>
      </c>
      <c r="E330" s="111">
        <v>0</v>
      </c>
      <c r="F330" s="111">
        <v>800000</v>
      </c>
      <c r="G330" s="111">
        <v>369357</v>
      </c>
      <c r="H330" s="111">
        <v>369357</v>
      </c>
      <c r="I330" s="111">
        <v>369357</v>
      </c>
      <c r="J330" s="111">
        <v>369357</v>
      </c>
      <c r="K330" s="111">
        <v>369357</v>
      </c>
      <c r="L330" s="165">
        <f t="shared" si="131"/>
        <v>0.46169624999999997</v>
      </c>
      <c r="M330" s="162"/>
    </row>
    <row r="331" spans="1:13" s="3" customFormat="1">
      <c r="A331" s="46" t="s">
        <v>1099</v>
      </c>
      <c r="B331" s="47" t="s">
        <v>1100</v>
      </c>
      <c r="C331" s="48">
        <v>0</v>
      </c>
      <c r="D331" s="48">
        <v>0</v>
      </c>
      <c r="E331" s="48">
        <v>283500000</v>
      </c>
      <c r="F331" s="48">
        <v>283500000</v>
      </c>
      <c r="G331" s="48">
        <v>89477025</v>
      </c>
      <c r="H331" s="48">
        <v>89477025</v>
      </c>
      <c r="I331" s="48">
        <v>89477025</v>
      </c>
      <c r="J331" s="48">
        <v>79638417</v>
      </c>
      <c r="K331" s="48">
        <v>79638417</v>
      </c>
      <c r="L331" s="165">
        <f t="shared" ref="L331:L394" si="145">+IFERROR(I331/F331,0)</f>
        <v>0.31561560846560849</v>
      </c>
      <c r="M331" s="162"/>
    </row>
    <row r="332" spans="1:13" s="3" customFormat="1">
      <c r="A332" s="46" t="s">
        <v>437</v>
      </c>
      <c r="B332" s="47" t="s">
        <v>438</v>
      </c>
      <c r="C332" s="48">
        <f>+C333+C334</f>
        <v>966582000</v>
      </c>
      <c r="D332" s="48">
        <f t="shared" ref="D332:K332" si="146">+D333+D334</f>
        <v>0</v>
      </c>
      <c r="E332" s="48">
        <f t="shared" si="146"/>
        <v>0</v>
      </c>
      <c r="F332" s="48">
        <f t="shared" si="146"/>
        <v>966582000</v>
      </c>
      <c r="G332" s="48">
        <f t="shared" si="146"/>
        <v>816234261</v>
      </c>
      <c r="H332" s="48">
        <f t="shared" si="146"/>
        <v>12976479</v>
      </c>
      <c r="I332" s="48">
        <f t="shared" si="146"/>
        <v>816234261</v>
      </c>
      <c r="J332" s="48">
        <f t="shared" si="146"/>
        <v>86980007</v>
      </c>
      <c r="K332" s="48">
        <f t="shared" si="146"/>
        <v>468996195</v>
      </c>
      <c r="L332" s="165">
        <f t="shared" si="145"/>
        <v>0.84445423254312624</v>
      </c>
      <c r="M332" s="162"/>
    </row>
    <row r="333" spans="1:13">
      <c r="A333" s="110"/>
      <c r="B333" s="49" t="s">
        <v>730</v>
      </c>
      <c r="C333" s="111">
        <v>266582000</v>
      </c>
      <c r="D333" s="111">
        <v>0</v>
      </c>
      <c r="E333" s="111">
        <v>0</v>
      </c>
      <c r="F333" s="111">
        <v>266582000</v>
      </c>
      <c r="G333" s="111">
        <v>221916544</v>
      </c>
      <c r="H333" s="111">
        <v>0</v>
      </c>
      <c r="I333" s="111">
        <v>221916544</v>
      </c>
      <c r="J333" s="111">
        <v>27739568</v>
      </c>
      <c r="K333" s="111">
        <v>137632137</v>
      </c>
      <c r="L333" s="165">
        <f t="shared" si="145"/>
        <v>0.83245134330149828</v>
      </c>
      <c r="M333" s="162"/>
    </row>
    <row r="334" spans="1:13">
      <c r="A334" s="110"/>
      <c r="B334" s="49" t="s">
        <v>728</v>
      </c>
      <c r="C334" s="111">
        <v>700000000</v>
      </c>
      <c r="D334" s="111">
        <v>0</v>
      </c>
      <c r="E334" s="111">
        <v>0</v>
      </c>
      <c r="F334" s="111">
        <v>700000000</v>
      </c>
      <c r="G334" s="111">
        <v>594317717</v>
      </c>
      <c r="H334" s="111">
        <v>12976479</v>
      </c>
      <c r="I334" s="111">
        <v>594317717</v>
      </c>
      <c r="J334" s="111">
        <v>59240439</v>
      </c>
      <c r="K334" s="111">
        <v>331364058</v>
      </c>
      <c r="L334" s="165">
        <f t="shared" si="145"/>
        <v>0.84902531000000003</v>
      </c>
      <c r="M334" s="162"/>
    </row>
    <row r="335" spans="1:13" customFormat="1">
      <c r="A335" s="59" t="s">
        <v>439</v>
      </c>
      <c r="B335" s="60" t="s">
        <v>440</v>
      </c>
      <c r="C335" s="61">
        <f>+C336+C344+C345+C346+C347+C348+C351+C352+C353+C354+C374+C390+C393+C399+C400</f>
        <v>30890951000</v>
      </c>
      <c r="D335" s="61">
        <f t="shared" ref="D335:K335" si="147">+D336+D344+D345+D346+D347+D348+D351+D352+D353+D354+D374+D390+D393+D399+D400</f>
        <v>0</v>
      </c>
      <c r="E335" s="61">
        <f t="shared" si="147"/>
        <v>94133409</v>
      </c>
      <c r="F335" s="61">
        <f t="shared" si="147"/>
        <v>30985084409</v>
      </c>
      <c r="G335" s="61">
        <f t="shared" si="147"/>
        <v>26306621104</v>
      </c>
      <c r="H335" s="61">
        <f t="shared" si="147"/>
        <v>21478888</v>
      </c>
      <c r="I335" s="61">
        <f t="shared" si="147"/>
        <v>24997598562</v>
      </c>
      <c r="J335" s="61">
        <f t="shared" si="147"/>
        <v>3142236635</v>
      </c>
      <c r="K335" s="61">
        <f t="shared" si="147"/>
        <v>14313436522</v>
      </c>
      <c r="L335" s="165">
        <f t="shared" si="145"/>
        <v>0.80676231931577824</v>
      </c>
      <c r="M335" s="162"/>
    </row>
    <row r="336" spans="1:13" s="3" customFormat="1">
      <c r="A336" s="46" t="s">
        <v>441</v>
      </c>
      <c r="B336" s="47" t="s">
        <v>731</v>
      </c>
      <c r="C336" s="48">
        <f>+SUM(C337:C343)</f>
        <v>1859282000</v>
      </c>
      <c r="D336" s="48">
        <f t="shared" ref="D336:K336" si="148">+SUM(D337:D343)</f>
        <v>0</v>
      </c>
      <c r="E336" s="48">
        <f t="shared" si="148"/>
        <v>0</v>
      </c>
      <c r="F336" s="48">
        <f t="shared" si="148"/>
        <v>1859282000</v>
      </c>
      <c r="G336" s="48">
        <f t="shared" si="148"/>
        <v>706000000</v>
      </c>
      <c r="H336" s="48">
        <f t="shared" si="148"/>
        <v>0</v>
      </c>
      <c r="I336" s="48">
        <f t="shared" si="148"/>
        <v>0</v>
      </c>
      <c r="J336" s="48">
        <f t="shared" si="148"/>
        <v>0</v>
      </c>
      <c r="K336" s="48">
        <f t="shared" si="148"/>
        <v>0</v>
      </c>
      <c r="L336" s="165">
        <f t="shared" si="145"/>
        <v>0</v>
      </c>
      <c r="M336" s="162"/>
    </row>
    <row r="337" spans="1:13">
      <c r="A337" s="110"/>
      <c r="B337" s="49" t="s">
        <v>663</v>
      </c>
      <c r="C337" s="111">
        <v>18806000</v>
      </c>
      <c r="D337" s="111">
        <v>0</v>
      </c>
      <c r="E337" s="111">
        <v>0</v>
      </c>
      <c r="F337" s="111">
        <v>18806000</v>
      </c>
      <c r="G337" s="111">
        <v>0</v>
      </c>
      <c r="H337" s="111">
        <v>0</v>
      </c>
      <c r="I337" s="111">
        <v>0</v>
      </c>
      <c r="J337" s="111">
        <v>0</v>
      </c>
      <c r="K337" s="111">
        <v>0</v>
      </c>
      <c r="L337" s="165">
        <f t="shared" si="145"/>
        <v>0</v>
      </c>
      <c r="M337" s="162"/>
    </row>
    <row r="338" spans="1:13">
      <c r="A338" s="110"/>
      <c r="B338" s="49" t="s">
        <v>664</v>
      </c>
      <c r="C338" s="111">
        <v>56006000</v>
      </c>
      <c r="D338" s="111">
        <v>0</v>
      </c>
      <c r="E338" s="111">
        <v>0</v>
      </c>
      <c r="F338" s="111">
        <v>56006000</v>
      </c>
      <c r="G338" s="111">
        <v>0</v>
      </c>
      <c r="H338" s="111">
        <v>0</v>
      </c>
      <c r="I338" s="111">
        <v>0</v>
      </c>
      <c r="J338" s="111">
        <v>0</v>
      </c>
      <c r="K338" s="111">
        <v>0</v>
      </c>
      <c r="L338" s="165">
        <f t="shared" si="145"/>
        <v>0</v>
      </c>
      <c r="M338" s="162"/>
    </row>
    <row r="339" spans="1:13">
      <c r="A339" s="110"/>
      <c r="B339" s="49" t="s">
        <v>732</v>
      </c>
      <c r="C339" s="111">
        <v>150000000</v>
      </c>
      <c r="D339" s="111">
        <v>0</v>
      </c>
      <c r="E339" s="111">
        <v>0</v>
      </c>
      <c r="F339" s="111">
        <v>150000000</v>
      </c>
      <c r="G339" s="111">
        <v>0</v>
      </c>
      <c r="H339" s="111">
        <v>0</v>
      </c>
      <c r="I339" s="111">
        <v>0</v>
      </c>
      <c r="J339" s="111">
        <v>0</v>
      </c>
      <c r="K339" s="111">
        <v>0</v>
      </c>
      <c r="L339" s="165">
        <f t="shared" si="145"/>
        <v>0</v>
      </c>
      <c r="M339" s="162"/>
    </row>
    <row r="340" spans="1:13">
      <c r="A340" s="110"/>
      <c r="B340" s="49" t="s">
        <v>733</v>
      </c>
      <c r="C340" s="111">
        <v>443833000</v>
      </c>
      <c r="D340" s="111">
        <v>0</v>
      </c>
      <c r="E340" s="111">
        <v>0</v>
      </c>
      <c r="F340" s="111">
        <v>443833000</v>
      </c>
      <c r="G340" s="111">
        <v>248000000</v>
      </c>
      <c r="H340" s="111">
        <v>0</v>
      </c>
      <c r="I340" s="111">
        <v>0</v>
      </c>
      <c r="J340" s="111">
        <v>0</v>
      </c>
      <c r="K340" s="111">
        <v>0</v>
      </c>
      <c r="L340" s="165">
        <f t="shared" si="145"/>
        <v>0</v>
      </c>
      <c r="M340" s="162"/>
    </row>
    <row r="341" spans="1:13">
      <c r="A341" s="110"/>
      <c r="B341" s="49" t="s">
        <v>734</v>
      </c>
      <c r="C341" s="111">
        <v>537866000</v>
      </c>
      <c r="D341" s="111">
        <v>0</v>
      </c>
      <c r="E341" s="111">
        <v>0</v>
      </c>
      <c r="F341" s="111">
        <v>537866000</v>
      </c>
      <c r="G341" s="111">
        <v>274000000</v>
      </c>
      <c r="H341" s="111">
        <v>0</v>
      </c>
      <c r="I341" s="111">
        <v>0</v>
      </c>
      <c r="J341" s="111">
        <v>0</v>
      </c>
      <c r="K341" s="111">
        <v>0</v>
      </c>
      <c r="L341" s="165">
        <f t="shared" si="145"/>
        <v>0</v>
      </c>
      <c r="M341" s="162"/>
    </row>
    <row r="342" spans="1:13">
      <c r="A342" s="110"/>
      <c r="B342" s="49" t="s">
        <v>735</v>
      </c>
      <c r="C342" s="111">
        <v>368607000</v>
      </c>
      <c r="D342" s="111">
        <v>0</v>
      </c>
      <c r="E342" s="111">
        <v>0</v>
      </c>
      <c r="F342" s="111">
        <v>368607000</v>
      </c>
      <c r="G342" s="111">
        <v>184000000</v>
      </c>
      <c r="H342" s="111">
        <v>0</v>
      </c>
      <c r="I342" s="111">
        <v>0</v>
      </c>
      <c r="J342" s="111">
        <v>0</v>
      </c>
      <c r="K342" s="111">
        <v>0</v>
      </c>
      <c r="L342" s="165">
        <f t="shared" si="145"/>
        <v>0</v>
      </c>
      <c r="M342" s="162"/>
    </row>
    <row r="343" spans="1:13">
      <c r="A343" s="110"/>
      <c r="B343" s="49" t="s">
        <v>736</v>
      </c>
      <c r="C343" s="111">
        <v>284164000</v>
      </c>
      <c r="D343" s="111">
        <v>0</v>
      </c>
      <c r="E343" s="111">
        <v>0</v>
      </c>
      <c r="F343" s="111">
        <v>284164000</v>
      </c>
      <c r="G343" s="111">
        <v>0</v>
      </c>
      <c r="H343" s="111">
        <v>0</v>
      </c>
      <c r="I343" s="111">
        <v>0</v>
      </c>
      <c r="J343" s="111">
        <v>0</v>
      </c>
      <c r="K343" s="111">
        <v>0</v>
      </c>
      <c r="L343" s="165">
        <f t="shared" si="145"/>
        <v>0</v>
      </c>
      <c r="M343" s="162"/>
    </row>
    <row r="344" spans="1:13" s="3" customFormat="1">
      <c r="A344" s="30" t="s">
        <v>442</v>
      </c>
      <c r="B344" s="31" t="s">
        <v>737</v>
      </c>
      <c r="C344" s="32">
        <v>442328000</v>
      </c>
      <c r="D344" s="32">
        <v>0</v>
      </c>
      <c r="E344" s="32">
        <v>0</v>
      </c>
      <c r="F344" s="32">
        <v>442328000</v>
      </c>
      <c r="G344" s="32">
        <v>442146210</v>
      </c>
      <c r="H344" s="32">
        <v>0</v>
      </c>
      <c r="I344" s="32">
        <v>442146210</v>
      </c>
      <c r="J344" s="32">
        <v>58371375</v>
      </c>
      <c r="K344" s="32">
        <v>305886591</v>
      </c>
      <c r="L344" s="165">
        <f t="shared" si="145"/>
        <v>0.9995890153912933</v>
      </c>
      <c r="M344" s="162"/>
    </row>
    <row r="345" spans="1:13" s="3" customFormat="1">
      <c r="A345" s="30" t="s">
        <v>443</v>
      </c>
      <c r="B345" s="31" t="s">
        <v>738</v>
      </c>
      <c r="C345" s="32">
        <v>400778000</v>
      </c>
      <c r="D345" s="32">
        <v>0</v>
      </c>
      <c r="E345" s="32">
        <v>0</v>
      </c>
      <c r="F345" s="32">
        <v>400778000</v>
      </c>
      <c r="G345" s="32">
        <v>359956190</v>
      </c>
      <c r="H345" s="32">
        <v>0</v>
      </c>
      <c r="I345" s="32">
        <v>359956190</v>
      </c>
      <c r="J345" s="32">
        <v>32723290</v>
      </c>
      <c r="K345" s="32">
        <v>174706011</v>
      </c>
      <c r="L345" s="165">
        <f t="shared" si="145"/>
        <v>0.89814358572576336</v>
      </c>
      <c r="M345" s="162"/>
    </row>
    <row r="346" spans="1:13" s="3" customFormat="1">
      <c r="A346" s="30" t="s">
        <v>444</v>
      </c>
      <c r="B346" s="31" t="s">
        <v>739</v>
      </c>
      <c r="C346" s="32">
        <v>583217000</v>
      </c>
      <c r="D346" s="32">
        <v>0</v>
      </c>
      <c r="E346" s="32">
        <v>0</v>
      </c>
      <c r="F346" s="32">
        <v>583217000</v>
      </c>
      <c r="G346" s="32">
        <v>2460000</v>
      </c>
      <c r="H346" s="32">
        <v>0</v>
      </c>
      <c r="I346" s="32">
        <v>2460000</v>
      </c>
      <c r="J346" s="32">
        <v>0</v>
      </c>
      <c r="K346" s="32">
        <v>2460000</v>
      </c>
      <c r="L346" s="165">
        <f t="shared" si="145"/>
        <v>4.2179840436749961E-3</v>
      </c>
      <c r="M346" s="162"/>
    </row>
    <row r="347" spans="1:13" s="3" customFormat="1">
      <c r="A347" s="30" t="s">
        <v>445</v>
      </c>
      <c r="B347" s="31" t="s">
        <v>740</v>
      </c>
      <c r="C347" s="32">
        <v>2313259000</v>
      </c>
      <c r="D347" s="32">
        <v>0</v>
      </c>
      <c r="E347" s="32">
        <v>0</v>
      </c>
      <c r="F347" s="32">
        <v>2313259000</v>
      </c>
      <c r="G347" s="32">
        <v>1927029890</v>
      </c>
      <c r="H347" s="32">
        <v>14166667</v>
      </c>
      <c r="I347" s="32">
        <v>1876147643</v>
      </c>
      <c r="J347" s="32">
        <v>226924411</v>
      </c>
      <c r="K347" s="32">
        <v>1180463681</v>
      </c>
      <c r="L347" s="165">
        <f t="shared" si="145"/>
        <v>0.81104089209206576</v>
      </c>
      <c r="M347" s="162"/>
    </row>
    <row r="348" spans="1:13" s="3" customFormat="1">
      <c r="A348" s="46" t="s">
        <v>446</v>
      </c>
      <c r="B348" s="47" t="s">
        <v>741</v>
      </c>
      <c r="C348" s="48">
        <f>+C349+C350</f>
        <v>2689126000</v>
      </c>
      <c r="D348" s="48">
        <f t="shared" ref="D348:K348" si="149">+D349+D350</f>
        <v>0</v>
      </c>
      <c r="E348" s="48">
        <f t="shared" si="149"/>
        <v>91500000</v>
      </c>
      <c r="F348" s="48">
        <f t="shared" si="149"/>
        <v>2780626000</v>
      </c>
      <c r="G348" s="48">
        <f t="shared" si="149"/>
        <v>2667305353</v>
      </c>
      <c r="H348" s="48">
        <f t="shared" si="149"/>
        <v>0</v>
      </c>
      <c r="I348" s="48">
        <f t="shared" si="149"/>
        <v>2538311649</v>
      </c>
      <c r="J348" s="48">
        <f t="shared" si="149"/>
        <v>280086106</v>
      </c>
      <c r="K348" s="48">
        <f t="shared" si="149"/>
        <v>1444207518</v>
      </c>
      <c r="L348" s="165">
        <f t="shared" si="145"/>
        <v>0.91285618741966734</v>
      </c>
      <c r="M348" s="162"/>
    </row>
    <row r="349" spans="1:13">
      <c r="A349" s="110"/>
      <c r="B349" s="49" t="s">
        <v>668</v>
      </c>
      <c r="C349" s="111">
        <v>2689126000</v>
      </c>
      <c r="D349" s="111">
        <v>0</v>
      </c>
      <c r="E349" s="111">
        <v>91500000</v>
      </c>
      <c r="F349" s="111">
        <v>2780626000</v>
      </c>
      <c r="G349" s="111">
        <v>2667305353</v>
      </c>
      <c r="H349" s="111">
        <v>0</v>
      </c>
      <c r="I349" s="111">
        <v>2538311649</v>
      </c>
      <c r="J349" s="111">
        <v>280086106</v>
      </c>
      <c r="K349" s="111">
        <v>1444207518</v>
      </c>
      <c r="L349" s="165">
        <f t="shared" si="145"/>
        <v>0.91285618741966734</v>
      </c>
      <c r="M349" s="162"/>
    </row>
    <row r="350" spans="1:13">
      <c r="A350" s="110"/>
      <c r="B350" s="49" t="s">
        <v>669</v>
      </c>
      <c r="C350" s="111">
        <v>0</v>
      </c>
      <c r="D350" s="111">
        <v>0</v>
      </c>
      <c r="E350" s="111">
        <v>0</v>
      </c>
      <c r="F350" s="111">
        <v>0</v>
      </c>
      <c r="G350" s="111">
        <v>0</v>
      </c>
      <c r="H350" s="111">
        <v>0</v>
      </c>
      <c r="I350" s="111">
        <v>0</v>
      </c>
      <c r="J350" s="111">
        <v>0</v>
      </c>
      <c r="K350" s="111">
        <v>0</v>
      </c>
      <c r="L350" s="165">
        <f t="shared" si="145"/>
        <v>0</v>
      </c>
      <c r="M350" s="162"/>
    </row>
    <row r="351" spans="1:13" s="3" customFormat="1">
      <c r="A351" s="30" t="s">
        <v>447</v>
      </c>
      <c r="B351" s="31" t="s">
        <v>742</v>
      </c>
      <c r="C351" s="33">
        <v>1405199000</v>
      </c>
      <c r="D351" s="33">
        <v>0</v>
      </c>
      <c r="E351" s="33">
        <v>0</v>
      </c>
      <c r="F351" s="33">
        <v>1405199000</v>
      </c>
      <c r="G351" s="33">
        <v>1261821429</v>
      </c>
      <c r="H351" s="33">
        <v>0</v>
      </c>
      <c r="I351" s="33">
        <v>1261821429</v>
      </c>
      <c r="J351" s="33">
        <v>140202381</v>
      </c>
      <c r="K351" s="33">
        <v>577161770</v>
      </c>
      <c r="L351" s="165">
        <f t="shared" si="145"/>
        <v>0.89796635850153605</v>
      </c>
      <c r="M351" s="162"/>
    </row>
    <row r="352" spans="1:13" s="3" customFormat="1">
      <c r="A352" s="30" t="s">
        <v>448</v>
      </c>
      <c r="B352" s="31" t="s">
        <v>743</v>
      </c>
      <c r="C352" s="33">
        <v>2033811000</v>
      </c>
      <c r="D352" s="33">
        <v>0</v>
      </c>
      <c r="E352" s="33">
        <v>0</v>
      </c>
      <c r="F352" s="33">
        <v>2033811000</v>
      </c>
      <c r="G352" s="33">
        <v>1998240002</v>
      </c>
      <c r="H352" s="33">
        <v>-26401547</v>
      </c>
      <c r="I352" s="33">
        <v>1948402805</v>
      </c>
      <c r="J352" s="33">
        <v>222746186</v>
      </c>
      <c r="K352" s="33">
        <v>1135102359</v>
      </c>
      <c r="L352" s="165">
        <f t="shared" si="145"/>
        <v>0.95800583485879465</v>
      </c>
      <c r="M352" s="162"/>
    </row>
    <row r="353" spans="1:13" s="3" customFormat="1">
      <c r="A353" s="30" t="s">
        <v>449</v>
      </c>
      <c r="B353" s="31" t="s">
        <v>744</v>
      </c>
      <c r="C353" s="33">
        <v>2222702000</v>
      </c>
      <c r="D353" s="33">
        <v>0</v>
      </c>
      <c r="E353" s="33">
        <v>0</v>
      </c>
      <c r="F353" s="33">
        <v>2222702000</v>
      </c>
      <c r="G353" s="33">
        <v>2163536078</v>
      </c>
      <c r="H353" s="33">
        <v>0</v>
      </c>
      <c r="I353" s="33">
        <v>2074261665</v>
      </c>
      <c r="J353" s="33">
        <v>244766449</v>
      </c>
      <c r="K353" s="33">
        <v>1185705229</v>
      </c>
      <c r="L353" s="165">
        <f t="shared" si="145"/>
        <v>0.93321626785776945</v>
      </c>
      <c r="M353" s="162"/>
    </row>
    <row r="354" spans="1:13" s="3" customFormat="1">
      <c r="A354" s="46" t="s">
        <v>450</v>
      </c>
      <c r="B354" s="47" t="s">
        <v>745</v>
      </c>
      <c r="C354" s="48">
        <f>+SUM(C355:C373)</f>
        <v>8605219000</v>
      </c>
      <c r="D354" s="48">
        <f t="shared" ref="D354:K354" si="150">+SUM(D355:D373)</f>
        <v>0</v>
      </c>
      <c r="E354" s="48">
        <f t="shared" si="150"/>
        <v>0</v>
      </c>
      <c r="F354" s="48">
        <f t="shared" si="150"/>
        <v>8605219000</v>
      </c>
      <c r="G354" s="48">
        <f t="shared" si="150"/>
        <v>7821673450</v>
      </c>
      <c r="H354" s="48">
        <f t="shared" si="150"/>
        <v>-53830438</v>
      </c>
      <c r="I354" s="48">
        <f t="shared" si="150"/>
        <v>7661064853</v>
      </c>
      <c r="J354" s="48">
        <f t="shared" si="150"/>
        <v>1069926265</v>
      </c>
      <c r="K354" s="48">
        <f t="shared" si="150"/>
        <v>4065790652</v>
      </c>
      <c r="L354" s="165">
        <f t="shared" si="145"/>
        <v>0.89028121806080707</v>
      </c>
      <c r="M354" s="162"/>
    </row>
    <row r="355" spans="1:13">
      <c r="A355" s="110"/>
      <c r="B355" s="49" t="s">
        <v>663</v>
      </c>
      <c r="C355" s="111">
        <v>651363000</v>
      </c>
      <c r="D355" s="111">
        <v>0</v>
      </c>
      <c r="E355" s="111">
        <v>-240629280</v>
      </c>
      <c r="F355" s="111">
        <v>410733720</v>
      </c>
      <c r="G355" s="111">
        <v>366206221</v>
      </c>
      <c r="H355" s="111">
        <v>-14104865</v>
      </c>
      <c r="I355" s="111">
        <v>366206221</v>
      </c>
      <c r="J355" s="111">
        <v>47016222</v>
      </c>
      <c r="K355" s="111">
        <v>188948794</v>
      </c>
      <c r="L355" s="165">
        <f t="shared" si="145"/>
        <v>0.89159034958220618</v>
      </c>
      <c r="M355" s="162"/>
    </row>
    <row r="356" spans="1:13">
      <c r="A356" s="110"/>
      <c r="B356" s="49" t="s">
        <v>664</v>
      </c>
      <c r="C356" s="111">
        <v>2961545000</v>
      </c>
      <c r="D356" s="111">
        <v>0</v>
      </c>
      <c r="E356" s="111">
        <v>18672411</v>
      </c>
      <c r="F356" s="111">
        <v>2980217411</v>
      </c>
      <c r="G356" s="111">
        <v>2961410923</v>
      </c>
      <c r="H356" s="111">
        <v>0</v>
      </c>
      <c r="I356" s="111">
        <v>2961410923</v>
      </c>
      <c r="J356" s="111">
        <v>381207548</v>
      </c>
      <c r="K356" s="111">
        <v>1512906880</v>
      </c>
      <c r="L356" s="165">
        <f t="shared" si="145"/>
        <v>0.99368955837564565</v>
      </c>
      <c r="M356" s="162"/>
    </row>
    <row r="357" spans="1:13">
      <c r="A357" s="110"/>
      <c r="B357" s="49" t="s">
        <v>694</v>
      </c>
      <c r="C357" s="111">
        <v>196426000</v>
      </c>
      <c r="D357" s="111">
        <v>0</v>
      </c>
      <c r="E357" s="111">
        <v>-7044647</v>
      </c>
      <c r="F357" s="111">
        <v>189381353</v>
      </c>
      <c r="G357" s="111">
        <v>189381353</v>
      </c>
      <c r="H357" s="111">
        <v>0</v>
      </c>
      <c r="I357" s="111">
        <v>189381353</v>
      </c>
      <c r="J357" s="111">
        <v>29620222</v>
      </c>
      <c r="K357" s="111">
        <v>100520689</v>
      </c>
      <c r="L357" s="165">
        <f t="shared" si="145"/>
        <v>1</v>
      </c>
      <c r="M357" s="162"/>
    </row>
    <row r="358" spans="1:13">
      <c r="A358" s="110"/>
      <c r="B358" s="49" t="s">
        <v>677</v>
      </c>
      <c r="C358" s="111">
        <v>134279000</v>
      </c>
      <c r="D358" s="111">
        <v>0</v>
      </c>
      <c r="E358" s="111">
        <v>0</v>
      </c>
      <c r="F358" s="111">
        <v>134279000</v>
      </c>
      <c r="G358" s="111">
        <v>97185667</v>
      </c>
      <c r="H358" s="111">
        <v>-17157789</v>
      </c>
      <c r="I358" s="111">
        <v>97185667</v>
      </c>
      <c r="J358" s="111">
        <v>14292932</v>
      </c>
      <c r="K358" s="111">
        <v>57359792</v>
      </c>
      <c r="L358" s="165">
        <f t="shared" si="145"/>
        <v>0.72375924008966408</v>
      </c>
      <c r="M358" s="162"/>
    </row>
    <row r="359" spans="1:13">
      <c r="A359" s="110"/>
      <c r="B359" s="49" t="s">
        <v>665</v>
      </c>
      <c r="C359" s="111">
        <v>90836000</v>
      </c>
      <c r="D359" s="111">
        <v>0</v>
      </c>
      <c r="E359" s="111">
        <v>0</v>
      </c>
      <c r="F359" s="111">
        <v>90836000</v>
      </c>
      <c r="G359" s="111">
        <v>69207888</v>
      </c>
      <c r="H359" s="111">
        <v>0</v>
      </c>
      <c r="I359" s="111">
        <v>69207888</v>
      </c>
      <c r="J359" s="111">
        <v>8650986</v>
      </c>
      <c r="K359" s="111">
        <v>35469042</v>
      </c>
      <c r="L359" s="165">
        <f t="shared" si="145"/>
        <v>0.76189933506539254</v>
      </c>
      <c r="M359" s="162"/>
    </row>
    <row r="360" spans="1:13">
      <c r="A360" s="110"/>
      <c r="B360" s="49" t="s">
        <v>750</v>
      </c>
      <c r="C360" s="111">
        <v>183552000</v>
      </c>
      <c r="D360" s="111">
        <v>0</v>
      </c>
      <c r="E360" s="111">
        <v>0</v>
      </c>
      <c r="F360" s="111">
        <v>183552000</v>
      </c>
      <c r="G360" s="111">
        <v>160983560</v>
      </c>
      <c r="H360" s="111">
        <v>-22567784</v>
      </c>
      <c r="I360" s="111">
        <v>160983560</v>
      </c>
      <c r="J360" s="111">
        <v>40245890</v>
      </c>
      <c r="K360" s="111">
        <v>109077644</v>
      </c>
      <c r="L360" s="165">
        <f t="shared" si="145"/>
        <v>0.87704606868898183</v>
      </c>
      <c r="M360" s="162"/>
    </row>
    <row r="361" spans="1:13">
      <c r="A361" s="110"/>
      <c r="B361" s="49" t="s">
        <v>751</v>
      </c>
      <c r="C361" s="111">
        <v>157223000</v>
      </c>
      <c r="D361" s="111">
        <v>0</v>
      </c>
      <c r="E361" s="111">
        <v>0</v>
      </c>
      <c r="F361" s="111">
        <v>157223000</v>
      </c>
      <c r="G361" s="111">
        <v>128448321</v>
      </c>
      <c r="H361" s="111">
        <v>0</v>
      </c>
      <c r="I361" s="111">
        <v>114343456</v>
      </c>
      <c r="J361" s="111">
        <v>14292932</v>
      </c>
      <c r="K361" s="111">
        <v>58601020</v>
      </c>
      <c r="L361" s="165">
        <f t="shared" si="145"/>
        <v>0.72726926721917273</v>
      </c>
      <c r="M361" s="162"/>
    </row>
    <row r="362" spans="1:13">
      <c r="A362" s="110"/>
      <c r="B362" s="49" t="s">
        <v>752</v>
      </c>
      <c r="C362" s="111">
        <v>181671000</v>
      </c>
      <c r="D362" s="111">
        <v>0</v>
      </c>
      <c r="E362" s="111">
        <v>0</v>
      </c>
      <c r="F362" s="111">
        <v>181671000</v>
      </c>
      <c r="G362" s="111">
        <v>181208381</v>
      </c>
      <c r="H362" s="111">
        <v>0</v>
      </c>
      <c r="I362" s="111">
        <v>181208381</v>
      </c>
      <c r="J362" s="111">
        <v>19088588</v>
      </c>
      <c r="K362" s="111">
        <v>95442942</v>
      </c>
      <c r="L362" s="165">
        <f t="shared" si="145"/>
        <v>0.997453534135883</v>
      </c>
      <c r="M362" s="162"/>
    </row>
    <row r="363" spans="1:13">
      <c r="A363" s="110"/>
      <c r="B363" s="49" t="s">
        <v>753</v>
      </c>
      <c r="C363" s="111">
        <v>136254000</v>
      </c>
      <c r="D363" s="111">
        <v>0</v>
      </c>
      <c r="E363" s="111">
        <v>0</v>
      </c>
      <c r="F363" s="111">
        <v>136254000</v>
      </c>
      <c r="G363" s="111">
        <v>135718297</v>
      </c>
      <c r="H363" s="111">
        <v>0</v>
      </c>
      <c r="I363" s="111">
        <v>135718297</v>
      </c>
      <c r="J363" s="111">
        <v>14262843</v>
      </c>
      <c r="K363" s="111">
        <v>71314215</v>
      </c>
      <c r="L363" s="165">
        <f t="shared" si="145"/>
        <v>0.99606835028696405</v>
      </c>
      <c r="M363" s="162"/>
    </row>
    <row r="364" spans="1:13">
      <c r="A364" s="110"/>
      <c r="B364" s="49" t="s">
        <v>754</v>
      </c>
      <c r="C364" s="111">
        <v>184304000</v>
      </c>
      <c r="D364" s="111">
        <v>0</v>
      </c>
      <c r="E364" s="111">
        <v>0</v>
      </c>
      <c r="F364" s="111">
        <v>184304000</v>
      </c>
      <c r="G364" s="111">
        <v>184092004</v>
      </c>
      <c r="H364" s="111">
        <v>0</v>
      </c>
      <c r="I364" s="111">
        <v>184092004</v>
      </c>
      <c r="J364" s="111">
        <v>28679893</v>
      </c>
      <c r="K364" s="111">
        <v>140390427</v>
      </c>
      <c r="L364" s="165">
        <f t="shared" si="145"/>
        <v>0.99884974824203487</v>
      </c>
      <c r="M364" s="162"/>
    </row>
    <row r="365" spans="1:13">
      <c r="A365" s="110"/>
      <c r="B365" s="49" t="s">
        <v>755</v>
      </c>
      <c r="C365" s="111">
        <v>238091000</v>
      </c>
      <c r="D365" s="111">
        <v>0</v>
      </c>
      <c r="E365" s="111">
        <v>0</v>
      </c>
      <c r="F365" s="111">
        <v>238091000</v>
      </c>
      <c r="G365" s="111">
        <v>237668886</v>
      </c>
      <c r="H365" s="111">
        <v>0</v>
      </c>
      <c r="I365" s="111">
        <v>237668886</v>
      </c>
      <c r="J365" s="111">
        <v>19400775</v>
      </c>
      <c r="K365" s="111">
        <v>127583224</v>
      </c>
      <c r="L365" s="165">
        <f t="shared" si="145"/>
        <v>0.99822708964219564</v>
      </c>
      <c r="M365" s="162"/>
    </row>
    <row r="366" spans="1:13">
      <c r="A366" s="110"/>
      <c r="B366" s="49" t="s">
        <v>673</v>
      </c>
      <c r="C366" s="111">
        <v>536550000</v>
      </c>
      <c r="D366" s="111">
        <v>0</v>
      </c>
      <c r="E366" s="111">
        <v>-57924826</v>
      </c>
      <c r="F366" s="111">
        <v>478625174</v>
      </c>
      <c r="G366" s="111">
        <v>478625174</v>
      </c>
      <c r="H366" s="111">
        <v>0</v>
      </c>
      <c r="I366" s="111">
        <v>450415442</v>
      </c>
      <c r="J366" s="111">
        <v>56889633</v>
      </c>
      <c r="K366" s="111">
        <v>226847021</v>
      </c>
      <c r="L366" s="165">
        <f t="shared" si="145"/>
        <v>0.94106091043176099</v>
      </c>
      <c r="M366" s="162"/>
    </row>
    <row r="367" spans="1:13">
      <c r="A367" s="110"/>
      <c r="B367" s="49" t="s">
        <v>674</v>
      </c>
      <c r="C367" s="111">
        <v>178200000</v>
      </c>
      <c r="D367" s="111">
        <v>0</v>
      </c>
      <c r="E367" s="111">
        <v>-29628000</v>
      </c>
      <c r="F367" s="111">
        <v>148572000</v>
      </c>
      <c r="G367" s="111">
        <v>143681568</v>
      </c>
      <c r="H367" s="111">
        <v>0</v>
      </c>
      <c r="I367" s="111">
        <v>143681568</v>
      </c>
      <c r="J367" s="111">
        <v>33569581</v>
      </c>
      <c r="K367" s="111">
        <v>67693954</v>
      </c>
      <c r="L367" s="165">
        <f t="shared" si="145"/>
        <v>0.96708375737016394</v>
      </c>
      <c r="M367" s="162"/>
    </row>
    <row r="368" spans="1:13">
      <c r="A368" s="110"/>
      <c r="B368" s="49" t="s">
        <v>687</v>
      </c>
      <c r="C368" s="111">
        <v>201391000</v>
      </c>
      <c r="D368" s="111">
        <v>0</v>
      </c>
      <c r="E368" s="111">
        <v>0</v>
      </c>
      <c r="F368" s="111">
        <v>201391000</v>
      </c>
      <c r="G368" s="111">
        <v>177721332</v>
      </c>
      <c r="H368" s="111">
        <v>0</v>
      </c>
      <c r="I368" s="111">
        <v>177721332</v>
      </c>
      <c r="J368" s="111">
        <v>29620222</v>
      </c>
      <c r="K368" s="111">
        <v>142177063</v>
      </c>
      <c r="L368" s="165">
        <f t="shared" si="145"/>
        <v>0.88246908749646213</v>
      </c>
      <c r="M368" s="162"/>
    </row>
    <row r="369" spans="1:13">
      <c r="A369" s="110"/>
      <c r="B369" s="49" t="s">
        <v>675</v>
      </c>
      <c r="C369" s="111">
        <v>206120000</v>
      </c>
      <c r="D369" s="111">
        <v>0</v>
      </c>
      <c r="E369" s="111">
        <v>44570503</v>
      </c>
      <c r="F369" s="111">
        <v>250690503</v>
      </c>
      <c r="G369" s="111">
        <v>250690503</v>
      </c>
      <c r="H369" s="111">
        <v>0</v>
      </c>
      <c r="I369" s="111">
        <v>198032338</v>
      </c>
      <c r="J369" s="111">
        <v>60933026</v>
      </c>
      <c r="K369" s="111">
        <v>151987780</v>
      </c>
      <c r="L369" s="165">
        <f t="shared" si="145"/>
        <v>0.78994750750490139</v>
      </c>
      <c r="M369" s="162"/>
    </row>
    <row r="370" spans="1:13">
      <c r="A370" s="110"/>
      <c r="B370" s="49" t="s">
        <v>697</v>
      </c>
      <c r="C370" s="111">
        <v>77484000</v>
      </c>
      <c r="D370" s="111">
        <v>0</v>
      </c>
      <c r="E370" s="111">
        <v>0</v>
      </c>
      <c r="F370" s="111">
        <v>77484000</v>
      </c>
      <c r="G370" s="111">
        <v>0</v>
      </c>
      <c r="H370" s="111">
        <v>0</v>
      </c>
      <c r="I370" s="111">
        <v>0</v>
      </c>
      <c r="J370" s="111">
        <v>0</v>
      </c>
      <c r="K370" s="111">
        <v>0</v>
      </c>
      <c r="L370" s="165">
        <f t="shared" si="145"/>
        <v>0</v>
      </c>
      <c r="M370" s="162"/>
    </row>
    <row r="371" spans="1:13">
      <c r="A371" s="110"/>
      <c r="B371" s="49" t="s">
        <v>689</v>
      </c>
      <c r="C371" s="111">
        <v>1354914000</v>
      </c>
      <c r="D371" s="111">
        <v>0</v>
      </c>
      <c r="E371" s="111">
        <v>-100897298</v>
      </c>
      <c r="F371" s="111">
        <v>1254016702</v>
      </c>
      <c r="G371" s="111">
        <v>1254016702</v>
      </c>
      <c r="H371" s="111">
        <v>0</v>
      </c>
      <c r="I371" s="111">
        <v>1219412758</v>
      </c>
      <c r="J371" s="111">
        <v>155178610</v>
      </c>
      <c r="K371" s="111">
        <v>614423676</v>
      </c>
      <c r="L371" s="165">
        <f t="shared" si="145"/>
        <v>0.97240551585572099</v>
      </c>
      <c r="M371" s="162"/>
    </row>
    <row r="372" spans="1:13">
      <c r="A372" s="110"/>
      <c r="B372" s="49" t="s">
        <v>756</v>
      </c>
      <c r="C372" s="111">
        <v>495646000</v>
      </c>
      <c r="D372" s="111">
        <v>0</v>
      </c>
      <c r="E372" s="111">
        <v>0</v>
      </c>
      <c r="F372" s="111">
        <v>495646000</v>
      </c>
      <c r="G372" s="111">
        <v>306113237</v>
      </c>
      <c r="H372" s="111">
        <v>0</v>
      </c>
      <c r="I372" s="111">
        <v>306113237</v>
      </c>
      <c r="J372" s="111">
        <v>74473700</v>
      </c>
      <c r="K372" s="111">
        <v>191111554</v>
      </c>
      <c r="L372" s="165">
        <f t="shared" si="145"/>
        <v>0.61760457463592966</v>
      </c>
      <c r="M372" s="162"/>
    </row>
    <row r="373" spans="1:13">
      <c r="A373" s="110"/>
      <c r="B373" s="49" t="s">
        <v>699</v>
      </c>
      <c r="C373" s="111">
        <v>439370000</v>
      </c>
      <c r="D373" s="111">
        <v>0</v>
      </c>
      <c r="E373" s="111">
        <v>372881137</v>
      </c>
      <c r="F373" s="111">
        <v>812251137</v>
      </c>
      <c r="G373" s="111">
        <v>499313433</v>
      </c>
      <c r="H373" s="111">
        <v>0</v>
      </c>
      <c r="I373" s="111">
        <v>468281542</v>
      </c>
      <c r="J373" s="111">
        <v>42502662</v>
      </c>
      <c r="K373" s="111">
        <v>173934935</v>
      </c>
      <c r="L373" s="165">
        <f t="shared" si="145"/>
        <v>0.57652309817573089</v>
      </c>
      <c r="M373" s="162"/>
    </row>
    <row r="374" spans="1:13" s="3" customFormat="1">
      <c r="A374" s="46" t="s">
        <v>451</v>
      </c>
      <c r="B374" s="47" t="s">
        <v>746</v>
      </c>
      <c r="C374" s="48">
        <f>+SUM(C375:C389)</f>
        <v>5997836000</v>
      </c>
      <c r="D374" s="48">
        <f t="shared" ref="D374:K374" si="151">+SUM(D375:D389)</f>
        <v>0</v>
      </c>
      <c r="E374" s="48">
        <f t="shared" si="151"/>
        <v>0</v>
      </c>
      <c r="F374" s="48">
        <f t="shared" si="151"/>
        <v>5997836000</v>
      </c>
      <c r="G374" s="48">
        <f t="shared" si="151"/>
        <v>5159654266</v>
      </c>
      <c r="H374" s="48">
        <f t="shared" si="151"/>
        <v>87544206</v>
      </c>
      <c r="I374" s="48">
        <f t="shared" si="151"/>
        <v>5095712210</v>
      </c>
      <c r="J374" s="48">
        <f t="shared" si="151"/>
        <v>619241259</v>
      </c>
      <c r="K374" s="48">
        <f t="shared" si="151"/>
        <v>3167517382</v>
      </c>
      <c r="L374" s="165">
        <f t="shared" si="145"/>
        <v>0.84959178777145627</v>
      </c>
      <c r="M374" s="162"/>
    </row>
    <row r="375" spans="1:13">
      <c r="A375" s="110"/>
      <c r="B375" s="49" t="s">
        <v>757</v>
      </c>
      <c r="C375" s="111">
        <v>403682000</v>
      </c>
      <c r="D375" s="111">
        <v>0</v>
      </c>
      <c r="E375" s="111">
        <v>0</v>
      </c>
      <c r="F375" s="111">
        <v>403682000</v>
      </c>
      <c r="G375" s="111">
        <v>358827792</v>
      </c>
      <c r="H375" s="111">
        <v>0</v>
      </c>
      <c r="I375" s="111">
        <v>358827792</v>
      </c>
      <c r="J375" s="111">
        <v>89706948</v>
      </c>
      <c r="K375" s="111">
        <v>216534771</v>
      </c>
      <c r="L375" s="165">
        <f t="shared" si="145"/>
        <v>0.88888727265520884</v>
      </c>
      <c r="M375" s="162"/>
    </row>
    <row r="376" spans="1:13">
      <c r="A376" s="110"/>
      <c r="B376" s="49" t="s">
        <v>758</v>
      </c>
      <c r="C376" s="111">
        <v>177722000</v>
      </c>
      <c r="D376" s="111">
        <v>0</v>
      </c>
      <c r="E376" s="111">
        <v>0</v>
      </c>
      <c r="F376" s="111">
        <v>177722000</v>
      </c>
      <c r="G376" s="111">
        <v>151204168</v>
      </c>
      <c r="H376" s="111">
        <v>0</v>
      </c>
      <c r="I376" s="111">
        <v>132397680</v>
      </c>
      <c r="J376" s="111">
        <v>16549710</v>
      </c>
      <c r="K376" s="111">
        <v>81648372</v>
      </c>
      <c r="L376" s="165">
        <f t="shared" si="145"/>
        <v>0.74497068455227833</v>
      </c>
      <c r="M376" s="162"/>
    </row>
    <row r="377" spans="1:13">
      <c r="A377" s="110"/>
      <c r="B377" s="49" t="s">
        <v>726</v>
      </c>
      <c r="C377" s="111">
        <v>145563000</v>
      </c>
      <c r="D377" s="111">
        <v>0</v>
      </c>
      <c r="E377" s="111">
        <v>5453113</v>
      </c>
      <c r="F377" s="111">
        <v>151016113</v>
      </c>
      <c r="G377" s="111">
        <v>151016113</v>
      </c>
      <c r="H377" s="111">
        <v>0</v>
      </c>
      <c r="I377" s="111">
        <v>151016113</v>
      </c>
      <c r="J377" s="111">
        <v>20066525</v>
      </c>
      <c r="K377" s="111">
        <v>107165649</v>
      </c>
      <c r="L377" s="165">
        <f t="shared" si="145"/>
        <v>1</v>
      </c>
      <c r="M377" s="162"/>
    </row>
    <row r="378" spans="1:13">
      <c r="A378" s="110"/>
      <c r="B378" s="49" t="s">
        <v>683</v>
      </c>
      <c r="C378" s="111">
        <v>729504000</v>
      </c>
      <c r="D378" s="111">
        <v>0</v>
      </c>
      <c r="E378" s="111">
        <v>0</v>
      </c>
      <c r="F378" s="111">
        <v>729504000</v>
      </c>
      <c r="G378" s="111">
        <v>670263256</v>
      </c>
      <c r="H378" s="111">
        <v>0</v>
      </c>
      <c r="I378" s="111">
        <v>625127688</v>
      </c>
      <c r="J378" s="111">
        <v>64976418</v>
      </c>
      <c r="K378" s="111">
        <v>372591017</v>
      </c>
      <c r="L378" s="165">
        <f t="shared" si="145"/>
        <v>0.85692153572838536</v>
      </c>
      <c r="M378" s="162"/>
    </row>
    <row r="379" spans="1:13">
      <c r="A379" s="110"/>
      <c r="B379" s="49" t="s">
        <v>727</v>
      </c>
      <c r="C379" s="111">
        <v>757432000</v>
      </c>
      <c r="D379" s="111">
        <v>0</v>
      </c>
      <c r="E379" s="111">
        <v>-87262500</v>
      </c>
      <c r="F379" s="111">
        <v>670169500</v>
      </c>
      <c r="G379" s="111">
        <v>584129558</v>
      </c>
      <c r="H379" s="111">
        <v>0</v>
      </c>
      <c r="I379" s="111">
        <v>584129558</v>
      </c>
      <c r="J379" s="111">
        <v>12976479</v>
      </c>
      <c r="K379" s="111">
        <v>336460628</v>
      </c>
      <c r="L379" s="165">
        <f t="shared" si="145"/>
        <v>0.87161465569531293</v>
      </c>
      <c r="M379" s="162"/>
    </row>
    <row r="380" spans="1:13">
      <c r="A380" s="110"/>
      <c r="B380" s="49" t="s">
        <v>759</v>
      </c>
      <c r="C380" s="111">
        <v>445996000</v>
      </c>
      <c r="D380" s="111">
        <v>0</v>
      </c>
      <c r="E380" s="111">
        <v>0</v>
      </c>
      <c r="F380" s="111">
        <v>445996000</v>
      </c>
      <c r="G380" s="111">
        <v>327232912</v>
      </c>
      <c r="H380" s="111">
        <v>0</v>
      </c>
      <c r="I380" s="111">
        <v>327232912</v>
      </c>
      <c r="J380" s="111">
        <v>40904114</v>
      </c>
      <c r="K380" s="111">
        <v>197220517</v>
      </c>
      <c r="L380" s="165">
        <f t="shared" si="145"/>
        <v>0.73371266110009958</v>
      </c>
      <c r="M380" s="162"/>
    </row>
    <row r="381" spans="1:13">
      <c r="A381" s="110"/>
      <c r="B381" s="49" t="s">
        <v>760</v>
      </c>
      <c r="C381" s="111">
        <v>1171196000</v>
      </c>
      <c r="D381" s="111">
        <v>0</v>
      </c>
      <c r="E381" s="111">
        <v>-7235479</v>
      </c>
      <c r="F381" s="111">
        <v>1163960521</v>
      </c>
      <c r="G381" s="111">
        <v>1044418363</v>
      </c>
      <c r="H381" s="111">
        <v>49743168</v>
      </c>
      <c r="I381" s="111">
        <v>1044418363</v>
      </c>
      <c r="J381" s="111">
        <v>124875086</v>
      </c>
      <c r="K381" s="111">
        <v>662057366</v>
      </c>
      <c r="L381" s="165">
        <f t="shared" si="145"/>
        <v>0.89729706820528843</v>
      </c>
      <c r="M381" s="162"/>
    </row>
    <row r="382" spans="1:13">
      <c r="A382" s="110"/>
      <c r="B382" s="49" t="s">
        <v>761</v>
      </c>
      <c r="C382" s="111">
        <v>235496000</v>
      </c>
      <c r="D382" s="111">
        <v>0</v>
      </c>
      <c r="E382" s="111">
        <v>0</v>
      </c>
      <c r="F382" s="111">
        <v>235496000</v>
      </c>
      <c r="G382" s="111">
        <v>180166167</v>
      </c>
      <c r="H382" s="111">
        <v>0</v>
      </c>
      <c r="I382" s="111">
        <v>180166167</v>
      </c>
      <c r="J382" s="111">
        <v>26141020</v>
      </c>
      <c r="K382" s="111">
        <v>131081230</v>
      </c>
      <c r="L382" s="165">
        <f t="shared" si="145"/>
        <v>0.76504979702415332</v>
      </c>
      <c r="M382" s="162"/>
    </row>
    <row r="383" spans="1:13">
      <c r="A383" s="110"/>
      <c r="B383" s="49" t="s">
        <v>762</v>
      </c>
      <c r="C383" s="111">
        <v>106633000</v>
      </c>
      <c r="D383" s="111">
        <v>0</v>
      </c>
      <c r="E383" s="111">
        <v>0</v>
      </c>
      <c r="F383" s="111">
        <v>106633000</v>
      </c>
      <c r="G383" s="111">
        <v>94784704</v>
      </c>
      <c r="H383" s="111">
        <v>0</v>
      </c>
      <c r="I383" s="111">
        <v>94784704</v>
      </c>
      <c r="J383" s="111">
        <v>11848088</v>
      </c>
      <c r="K383" s="111">
        <v>61688419</v>
      </c>
      <c r="L383" s="165">
        <f t="shared" si="145"/>
        <v>0.88888715500829951</v>
      </c>
      <c r="M383" s="162"/>
    </row>
    <row r="384" spans="1:13">
      <c r="A384" s="110"/>
      <c r="B384" s="49" t="s">
        <v>682</v>
      </c>
      <c r="C384" s="111">
        <v>192955000</v>
      </c>
      <c r="D384" s="111">
        <v>0</v>
      </c>
      <c r="E384" s="111">
        <v>0</v>
      </c>
      <c r="F384" s="111">
        <v>192955000</v>
      </c>
      <c r="G384" s="111">
        <v>171515184</v>
      </c>
      <c r="H384" s="111">
        <v>0</v>
      </c>
      <c r="I384" s="111">
        <v>171515184</v>
      </c>
      <c r="J384" s="111">
        <v>21439398</v>
      </c>
      <c r="K384" s="111">
        <v>113910907</v>
      </c>
      <c r="L384" s="165">
        <f t="shared" si="145"/>
        <v>0.88888696328159411</v>
      </c>
      <c r="M384" s="162"/>
    </row>
    <row r="385" spans="1:13">
      <c r="A385" s="110"/>
      <c r="B385" s="49" t="s">
        <v>763</v>
      </c>
      <c r="C385" s="111">
        <v>202264000</v>
      </c>
      <c r="D385" s="111">
        <v>0</v>
      </c>
      <c r="E385" s="111">
        <v>0</v>
      </c>
      <c r="F385" s="111">
        <v>202264000</v>
      </c>
      <c r="G385" s="111">
        <v>179790048</v>
      </c>
      <c r="H385" s="111">
        <v>0</v>
      </c>
      <c r="I385" s="111">
        <v>179790048</v>
      </c>
      <c r="J385" s="111">
        <v>22473756</v>
      </c>
      <c r="K385" s="111">
        <v>119860032</v>
      </c>
      <c r="L385" s="165">
        <f t="shared" si="145"/>
        <v>0.8888880275283787</v>
      </c>
      <c r="M385" s="162"/>
    </row>
    <row r="386" spans="1:13">
      <c r="A386" s="110"/>
      <c r="B386" s="49" t="s">
        <v>698</v>
      </c>
      <c r="C386" s="111">
        <v>389295000</v>
      </c>
      <c r="D386" s="111">
        <v>0</v>
      </c>
      <c r="E386" s="111">
        <v>0</v>
      </c>
      <c r="F386" s="111">
        <v>389295000</v>
      </c>
      <c r="G386" s="111">
        <v>256708568</v>
      </c>
      <c r="H386" s="111">
        <v>0</v>
      </c>
      <c r="I386" s="111">
        <v>256708568</v>
      </c>
      <c r="J386" s="111">
        <v>36954750</v>
      </c>
      <c r="K386" s="111">
        <v>176875026</v>
      </c>
      <c r="L386" s="165">
        <f t="shared" si="145"/>
        <v>0.65941912431446592</v>
      </c>
      <c r="M386" s="162"/>
    </row>
    <row r="387" spans="1:13">
      <c r="A387" s="110"/>
      <c r="B387" s="49" t="s">
        <v>764</v>
      </c>
      <c r="C387" s="111">
        <v>219284000</v>
      </c>
      <c r="D387" s="111">
        <v>0</v>
      </c>
      <c r="E387" s="111">
        <v>0</v>
      </c>
      <c r="F387" s="111">
        <v>219284000</v>
      </c>
      <c r="G387" s="111">
        <v>159290957</v>
      </c>
      <c r="H387" s="111">
        <v>0</v>
      </c>
      <c r="I387" s="111">
        <v>159290957</v>
      </c>
      <c r="J387" s="111">
        <v>45511702</v>
      </c>
      <c r="K387" s="111">
        <v>113020728</v>
      </c>
      <c r="L387" s="165">
        <f t="shared" si="145"/>
        <v>0.72641395177030699</v>
      </c>
      <c r="M387" s="162"/>
    </row>
    <row r="388" spans="1:13">
      <c r="A388" s="110"/>
      <c r="B388" s="49" t="s">
        <v>765</v>
      </c>
      <c r="C388" s="111">
        <v>270814000</v>
      </c>
      <c r="D388" s="111">
        <v>0</v>
      </c>
      <c r="E388" s="111">
        <v>0</v>
      </c>
      <c r="F388" s="111">
        <v>270814000</v>
      </c>
      <c r="G388" s="111">
        <v>240723072</v>
      </c>
      <c r="H388" s="111">
        <v>0</v>
      </c>
      <c r="I388" s="111">
        <v>240723072</v>
      </c>
      <c r="J388" s="111">
        <v>22943918</v>
      </c>
      <c r="K388" s="111">
        <v>151906288</v>
      </c>
      <c r="L388" s="165">
        <f t="shared" si="145"/>
        <v>0.88888710332552967</v>
      </c>
      <c r="M388" s="162"/>
    </row>
    <row r="389" spans="1:13">
      <c r="A389" s="110"/>
      <c r="B389" s="49" t="s">
        <v>766</v>
      </c>
      <c r="C389" s="111">
        <v>550000000</v>
      </c>
      <c r="D389" s="111">
        <v>0</v>
      </c>
      <c r="E389" s="111">
        <v>89044866</v>
      </c>
      <c r="F389" s="111">
        <v>639044866</v>
      </c>
      <c r="G389" s="111">
        <v>589583404</v>
      </c>
      <c r="H389" s="111">
        <v>37801038</v>
      </c>
      <c r="I389" s="111">
        <v>589583404</v>
      </c>
      <c r="J389" s="111">
        <v>61873347</v>
      </c>
      <c r="K389" s="111">
        <v>325496432</v>
      </c>
      <c r="L389" s="165">
        <f t="shared" si="145"/>
        <v>0.92260095553290933</v>
      </c>
      <c r="M389" s="162"/>
    </row>
    <row r="390" spans="1:13" s="3" customFormat="1">
      <c r="A390" s="46" t="s">
        <v>452</v>
      </c>
      <c r="B390" s="47" t="s">
        <v>747</v>
      </c>
      <c r="C390" s="48">
        <f>+C391+C392</f>
        <v>41200000</v>
      </c>
      <c r="D390" s="48">
        <f t="shared" ref="D390:K390" si="152">+D391+D392</f>
        <v>0</v>
      </c>
      <c r="E390" s="48">
        <f t="shared" si="152"/>
        <v>0</v>
      </c>
      <c r="F390" s="48">
        <f t="shared" si="152"/>
        <v>41200000</v>
      </c>
      <c r="G390" s="48">
        <f t="shared" si="152"/>
        <v>0</v>
      </c>
      <c r="H390" s="48">
        <f t="shared" si="152"/>
        <v>0</v>
      </c>
      <c r="I390" s="48">
        <f t="shared" si="152"/>
        <v>0</v>
      </c>
      <c r="J390" s="48">
        <f t="shared" si="152"/>
        <v>0</v>
      </c>
      <c r="K390" s="48">
        <f t="shared" si="152"/>
        <v>0</v>
      </c>
      <c r="L390" s="165">
        <f t="shared" si="145"/>
        <v>0</v>
      </c>
      <c r="M390" s="162"/>
    </row>
    <row r="391" spans="1:13">
      <c r="A391" s="110"/>
      <c r="B391" s="49" t="s">
        <v>767</v>
      </c>
      <c r="C391" s="111">
        <v>41200000</v>
      </c>
      <c r="D391" s="111">
        <v>0</v>
      </c>
      <c r="E391" s="111">
        <v>0</v>
      </c>
      <c r="F391" s="111">
        <v>41200000</v>
      </c>
      <c r="G391" s="111">
        <v>0</v>
      </c>
      <c r="H391" s="111">
        <v>0</v>
      </c>
      <c r="I391" s="111">
        <v>0</v>
      </c>
      <c r="J391" s="111">
        <v>0</v>
      </c>
      <c r="K391" s="111">
        <v>0</v>
      </c>
      <c r="L391" s="165">
        <f t="shared" si="145"/>
        <v>0</v>
      </c>
      <c r="M391" s="162"/>
    </row>
    <row r="392" spans="1:13">
      <c r="A392" s="110"/>
      <c r="B392" s="49" t="s">
        <v>698</v>
      </c>
      <c r="C392" s="111">
        <v>0</v>
      </c>
      <c r="D392" s="111">
        <v>0</v>
      </c>
      <c r="E392" s="111">
        <v>0</v>
      </c>
      <c r="F392" s="111">
        <v>0</v>
      </c>
      <c r="G392" s="111">
        <v>0</v>
      </c>
      <c r="H392" s="111">
        <v>0</v>
      </c>
      <c r="I392" s="111">
        <v>0</v>
      </c>
      <c r="J392" s="111">
        <v>0</v>
      </c>
      <c r="K392" s="111">
        <v>0</v>
      </c>
      <c r="L392" s="165">
        <f t="shared" si="145"/>
        <v>0</v>
      </c>
      <c r="M392" s="162"/>
    </row>
    <row r="393" spans="1:13" s="3" customFormat="1">
      <c r="A393" s="46" t="s">
        <v>453</v>
      </c>
      <c r="B393" s="47" t="s">
        <v>748</v>
      </c>
      <c r="C393" s="48">
        <f>+SUM(C394:C398)</f>
        <v>2219464000</v>
      </c>
      <c r="D393" s="48">
        <f t="shared" ref="D393:K393" si="153">+SUM(D394:D398)</f>
        <v>0</v>
      </c>
      <c r="E393" s="48">
        <f t="shared" si="153"/>
        <v>2633409</v>
      </c>
      <c r="F393" s="48">
        <f t="shared" si="153"/>
        <v>2222097409</v>
      </c>
      <c r="G393" s="48">
        <f t="shared" si="153"/>
        <v>1786798236</v>
      </c>
      <c r="H393" s="48">
        <f t="shared" si="153"/>
        <v>0</v>
      </c>
      <c r="I393" s="48">
        <f t="shared" si="153"/>
        <v>1729626508</v>
      </c>
      <c r="J393" s="48">
        <f t="shared" si="153"/>
        <v>247248913</v>
      </c>
      <c r="K393" s="48">
        <f t="shared" si="153"/>
        <v>1066747929</v>
      </c>
      <c r="L393" s="165">
        <f t="shared" si="145"/>
        <v>0.7783756468076598</v>
      </c>
      <c r="M393" s="162"/>
    </row>
    <row r="394" spans="1:13">
      <c r="A394" s="110"/>
      <c r="B394" s="49" t="s">
        <v>678</v>
      </c>
      <c r="C394" s="111">
        <v>655105000</v>
      </c>
      <c r="D394" s="111">
        <v>0</v>
      </c>
      <c r="E394" s="111">
        <v>0</v>
      </c>
      <c r="F394" s="111">
        <v>655105000</v>
      </c>
      <c r="G394" s="111">
        <v>497544432</v>
      </c>
      <c r="H394" s="111">
        <v>0</v>
      </c>
      <c r="I394" s="111">
        <v>497544432</v>
      </c>
      <c r="J394" s="111">
        <v>62193054</v>
      </c>
      <c r="K394" s="111">
        <v>320826138</v>
      </c>
      <c r="L394" s="165">
        <f t="shared" si="145"/>
        <v>0.75948806985139783</v>
      </c>
      <c r="M394" s="162"/>
    </row>
    <row r="395" spans="1:13">
      <c r="A395" s="110"/>
      <c r="B395" s="49" t="s">
        <v>679</v>
      </c>
      <c r="C395" s="111">
        <v>0</v>
      </c>
      <c r="D395" s="111">
        <v>0</v>
      </c>
      <c r="E395" s="111">
        <v>0</v>
      </c>
      <c r="F395" s="111">
        <v>0</v>
      </c>
      <c r="G395" s="111">
        <v>0</v>
      </c>
      <c r="H395" s="111">
        <v>0</v>
      </c>
      <c r="I395" s="111">
        <v>0</v>
      </c>
      <c r="J395" s="111">
        <v>0</v>
      </c>
      <c r="K395" s="111">
        <v>0</v>
      </c>
      <c r="L395" s="165">
        <f t="shared" ref="L395:L458" si="154">+IFERROR(I395/F395,0)</f>
        <v>0</v>
      </c>
      <c r="M395" s="162"/>
    </row>
    <row r="396" spans="1:13">
      <c r="A396" s="110"/>
      <c r="B396" s="49" t="s">
        <v>768</v>
      </c>
      <c r="C396" s="111">
        <v>414684000</v>
      </c>
      <c r="D396" s="111">
        <v>0</v>
      </c>
      <c r="E396" s="111">
        <v>0</v>
      </c>
      <c r="F396" s="111">
        <v>414684000</v>
      </c>
      <c r="G396" s="111">
        <v>368607224</v>
      </c>
      <c r="H396" s="111">
        <v>0</v>
      </c>
      <c r="I396" s="111">
        <v>334003280</v>
      </c>
      <c r="J396" s="111">
        <v>83500820</v>
      </c>
      <c r="K396" s="111">
        <v>199010285</v>
      </c>
      <c r="L396" s="165">
        <f t="shared" si="154"/>
        <v>0.80544047997993651</v>
      </c>
      <c r="M396" s="162"/>
    </row>
    <row r="397" spans="1:13">
      <c r="A397" s="110"/>
      <c r="B397" s="49" t="s">
        <v>680</v>
      </c>
      <c r="C397" s="111">
        <v>748123000</v>
      </c>
      <c r="D397" s="111">
        <v>0</v>
      </c>
      <c r="E397" s="111">
        <v>2633409</v>
      </c>
      <c r="F397" s="111">
        <v>750756409</v>
      </c>
      <c r="G397" s="111">
        <v>629522148</v>
      </c>
      <c r="H397" s="111">
        <v>0</v>
      </c>
      <c r="I397" s="111">
        <v>606954364</v>
      </c>
      <c r="J397" s="111">
        <v>62343512</v>
      </c>
      <c r="K397" s="111">
        <v>366626244</v>
      </c>
      <c r="L397" s="165">
        <f t="shared" si="154"/>
        <v>0.80845711967808187</v>
      </c>
      <c r="M397" s="162"/>
    </row>
    <row r="398" spans="1:13">
      <c r="A398" s="110"/>
      <c r="B398" s="49" t="s">
        <v>681</v>
      </c>
      <c r="C398" s="111">
        <v>401552000</v>
      </c>
      <c r="D398" s="111">
        <v>0</v>
      </c>
      <c r="E398" s="111">
        <v>0</v>
      </c>
      <c r="F398" s="111">
        <v>401552000</v>
      </c>
      <c r="G398" s="111">
        <v>291124432</v>
      </c>
      <c r="H398" s="111">
        <v>0</v>
      </c>
      <c r="I398" s="111">
        <v>291124432</v>
      </c>
      <c r="J398" s="111">
        <v>39211527</v>
      </c>
      <c r="K398" s="111">
        <v>180285262</v>
      </c>
      <c r="L398" s="165">
        <f t="shared" si="154"/>
        <v>0.72499808742080729</v>
      </c>
      <c r="M398" s="162"/>
    </row>
    <row r="399" spans="1:13" s="3" customFormat="1">
      <c r="A399" s="30" t="s">
        <v>454</v>
      </c>
      <c r="B399" s="31" t="s">
        <v>455</v>
      </c>
      <c r="C399" s="33">
        <v>25000000</v>
      </c>
      <c r="D399" s="33">
        <v>0</v>
      </c>
      <c r="E399" s="33">
        <v>0</v>
      </c>
      <c r="F399" s="33">
        <v>25000000</v>
      </c>
      <c r="G399" s="33">
        <v>10000000</v>
      </c>
      <c r="H399" s="33">
        <v>0</v>
      </c>
      <c r="I399" s="33">
        <v>7687400</v>
      </c>
      <c r="J399" s="33">
        <v>0</v>
      </c>
      <c r="K399" s="33">
        <v>7687400</v>
      </c>
      <c r="L399" s="165">
        <f t="shared" si="154"/>
        <v>0.30749599999999999</v>
      </c>
      <c r="M399" s="162"/>
    </row>
    <row r="400" spans="1:13" s="3" customFormat="1">
      <c r="A400" s="46" t="s">
        <v>456</v>
      </c>
      <c r="B400" s="47" t="s">
        <v>749</v>
      </c>
      <c r="C400" s="48">
        <f>+C401+C402</f>
        <v>52530000</v>
      </c>
      <c r="D400" s="48">
        <f t="shared" ref="D400:K400" si="155">+D401+D402</f>
        <v>0</v>
      </c>
      <c r="E400" s="48">
        <f t="shared" si="155"/>
        <v>0</v>
      </c>
      <c r="F400" s="48">
        <f t="shared" si="155"/>
        <v>52530000</v>
      </c>
      <c r="G400" s="48">
        <f t="shared" si="155"/>
        <v>0</v>
      </c>
      <c r="H400" s="48">
        <f t="shared" si="155"/>
        <v>0</v>
      </c>
      <c r="I400" s="48">
        <f t="shared" si="155"/>
        <v>0</v>
      </c>
      <c r="J400" s="48">
        <f t="shared" si="155"/>
        <v>0</v>
      </c>
      <c r="K400" s="48">
        <f t="shared" si="155"/>
        <v>0</v>
      </c>
      <c r="L400" s="165">
        <f t="shared" si="154"/>
        <v>0</v>
      </c>
      <c r="M400" s="162"/>
    </row>
    <row r="401" spans="1:13">
      <c r="A401" s="110"/>
      <c r="B401" s="49" t="s">
        <v>769</v>
      </c>
      <c r="C401" s="111">
        <v>37080000</v>
      </c>
      <c r="D401" s="111">
        <v>0</v>
      </c>
      <c r="E401" s="111">
        <v>0</v>
      </c>
      <c r="F401" s="111">
        <v>37080000</v>
      </c>
      <c r="G401" s="111">
        <v>0</v>
      </c>
      <c r="H401" s="111">
        <v>0</v>
      </c>
      <c r="I401" s="111">
        <v>0</v>
      </c>
      <c r="J401" s="111">
        <v>0</v>
      </c>
      <c r="K401" s="111">
        <v>0</v>
      </c>
      <c r="L401" s="165">
        <f t="shared" si="154"/>
        <v>0</v>
      </c>
      <c r="M401" s="162"/>
    </row>
    <row r="402" spans="1:13">
      <c r="A402" s="110"/>
      <c r="B402" s="49" t="s">
        <v>770</v>
      </c>
      <c r="C402" s="111">
        <v>15450000</v>
      </c>
      <c r="D402" s="111">
        <v>0</v>
      </c>
      <c r="E402" s="111">
        <v>0</v>
      </c>
      <c r="F402" s="111">
        <v>15450000</v>
      </c>
      <c r="G402" s="111">
        <v>0</v>
      </c>
      <c r="H402" s="111">
        <v>0</v>
      </c>
      <c r="I402" s="111">
        <v>0</v>
      </c>
      <c r="J402" s="111">
        <v>0</v>
      </c>
      <c r="K402" s="111">
        <v>0</v>
      </c>
      <c r="L402" s="165">
        <f t="shared" si="154"/>
        <v>0</v>
      </c>
      <c r="M402" s="162"/>
    </row>
    <row r="403" spans="1:13" customFormat="1">
      <c r="A403" s="59" t="s">
        <v>457</v>
      </c>
      <c r="B403" s="60" t="s">
        <v>458</v>
      </c>
      <c r="C403" s="61">
        <f>+SUM(C404:C408)</f>
        <v>1479698000</v>
      </c>
      <c r="D403" s="61">
        <f t="shared" ref="D403:K403" si="156">+SUM(D404:D408)</f>
        <v>0</v>
      </c>
      <c r="E403" s="61">
        <f t="shared" si="156"/>
        <v>0</v>
      </c>
      <c r="F403" s="61">
        <f t="shared" si="156"/>
        <v>1479698000</v>
      </c>
      <c r="G403" s="61">
        <f t="shared" si="156"/>
        <v>174513594</v>
      </c>
      <c r="H403" s="61">
        <f t="shared" si="156"/>
        <v>19957580</v>
      </c>
      <c r="I403" s="61">
        <f t="shared" si="156"/>
        <v>164416190</v>
      </c>
      <c r="J403" s="61">
        <f t="shared" si="156"/>
        <v>19957580</v>
      </c>
      <c r="K403" s="61">
        <f t="shared" si="156"/>
        <v>164416190</v>
      </c>
      <c r="L403" s="165">
        <f t="shared" si="154"/>
        <v>0.11111469367397941</v>
      </c>
      <c r="M403" s="162"/>
    </row>
    <row r="404" spans="1:13" s="3" customFormat="1">
      <c r="A404" s="30" t="s">
        <v>459</v>
      </c>
      <c r="B404" s="31" t="s">
        <v>460</v>
      </c>
      <c r="C404" s="33">
        <v>24000000</v>
      </c>
      <c r="D404" s="33">
        <v>0</v>
      </c>
      <c r="E404" s="33">
        <v>0</v>
      </c>
      <c r="F404" s="33">
        <v>24000000</v>
      </c>
      <c r="G404" s="33">
        <v>11527509</v>
      </c>
      <c r="H404" s="33">
        <v>1640580</v>
      </c>
      <c r="I404" s="33">
        <v>11527509</v>
      </c>
      <c r="J404" s="33">
        <v>1640580</v>
      </c>
      <c r="K404" s="33">
        <v>11527509</v>
      </c>
      <c r="L404" s="165">
        <f t="shared" si="154"/>
        <v>0.48031287499999997</v>
      </c>
      <c r="M404" s="162"/>
    </row>
    <row r="405" spans="1:13" s="3" customFormat="1">
      <c r="A405" s="30" t="s">
        <v>461</v>
      </c>
      <c r="B405" s="31" t="s">
        <v>462</v>
      </c>
      <c r="C405" s="33">
        <v>200000000</v>
      </c>
      <c r="D405" s="33">
        <v>0</v>
      </c>
      <c r="E405" s="33">
        <v>0</v>
      </c>
      <c r="F405" s="33">
        <v>200000000</v>
      </c>
      <c r="G405" s="33">
        <v>123035851</v>
      </c>
      <c r="H405" s="33">
        <v>18317000</v>
      </c>
      <c r="I405" s="33">
        <v>120562569</v>
      </c>
      <c r="J405" s="33">
        <v>18317000</v>
      </c>
      <c r="K405" s="33">
        <v>120562569</v>
      </c>
      <c r="L405" s="165">
        <f t="shared" si="154"/>
        <v>0.60281284499999999</v>
      </c>
      <c r="M405" s="162"/>
    </row>
    <row r="406" spans="1:13" s="3" customFormat="1">
      <c r="A406" s="30" t="s">
        <v>463</v>
      </c>
      <c r="B406" s="31" t="s">
        <v>464</v>
      </c>
      <c r="C406" s="33">
        <v>1200000000</v>
      </c>
      <c r="D406" s="33">
        <v>0</v>
      </c>
      <c r="E406" s="33">
        <v>0</v>
      </c>
      <c r="F406" s="33">
        <v>1200000000</v>
      </c>
      <c r="G406" s="33">
        <v>0</v>
      </c>
      <c r="H406" s="33">
        <v>0</v>
      </c>
      <c r="I406" s="33">
        <v>0</v>
      </c>
      <c r="J406" s="33">
        <v>0</v>
      </c>
      <c r="K406" s="33">
        <v>0</v>
      </c>
      <c r="L406" s="165">
        <f t="shared" si="154"/>
        <v>0</v>
      </c>
      <c r="M406" s="162"/>
    </row>
    <row r="407" spans="1:13" s="3" customFormat="1">
      <c r="A407" s="30" t="s">
        <v>465</v>
      </c>
      <c r="B407" s="31" t="s">
        <v>771</v>
      </c>
      <c r="C407" s="33">
        <v>50898000</v>
      </c>
      <c r="D407" s="33">
        <v>0</v>
      </c>
      <c r="E407" s="33">
        <v>0</v>
      </c>
      <c r="F407" s="33">
        <v>50898000</v>
      </c>
      <c r="G407" s="33">
        <v>37844234</v>
      </c>
      <c r="H407" s="33">
        <v>0</v>
      </c>
      <c r="I407" s="33">
        <v>32326112</v>
      </c>
      <c r="J407" s="33">
        <v>0</v>
      </c>
      <c r="K407" s="33">
        <v>32326112</v>
      </c>
      <c r="L407" s="165">
        <f t="shared" si="154"/>
        <v>0.63511556446225781</v>
      </c>
      <c r="M407" s="162"/>
    </row>
    <row r="408" spans="1:13" s="3" customFormat="1">
      <c r="A408" s="46" t="s">
        <v>466</v>
      </c>
      <c r="B408" s="47" t="s">
        <v>772</v>
      </c>
      <c r="C408" s="48">
        <f>+C409</f>
        <v>4800000</v>
      </c>
      <c r="D408" s="48">
        <f t="shared" ref="D408:K408" si="157">+D409</f>
        <v>0</v>
      </c>
      <c r="E408" s="48">
        <f t="shared" si="157"/>
        <v>0</v>
      </c>
      <c r="F408" s="48">
        <f t="shared" si="157"/>
        <v>4800000</v>
      </c>
      <c r="G408" s="48">
        <f t="shared" si="157"/>
        <v>2106000</v>
      </c>
      <c r="H408" s="48">
        <f t="shared" si="157"/>
        <v>0</v>
      </c>
      <c r="I408" s="48">
        <f t="shared" si="157"/>
        <v>0</v>
      </c>
      <c r="J408" s="48">
        <f t="shared" si="157"/>
        <v>0</v>
      </c>
      <c r="K408" s="48">
        <f t="shared" si="157"/>
        <v>0</v>
      </c>
      <c r="L408" s="165">
        <f t="shared" si="154"/>
        <v>0</v>
      </c>
      <c r="M408" s="162"/>
    </row>
    <row r="409" spans="1:13">
      <c r="A409" s="110"/>
      <c r="B409" s="49" t="s">
        <v>773</v>
      </c>
      <c r="C409" s="111">
        <v>4800000</v>
      </c>
      <c r="D409" s="111">
        <v>0</v>
      </c>
      <c r="E409" s="111">
        <v>0</v>
      </c>
      <c r="F409" s="111">
        <v>4800000</v>
      </c>
      <c r="G409" s="111">
        <v>2106000</v>
      </c>
      <c r="H409" s="111">
        <v>0</v>
      </c>
      <c r="I409" s="111">
        <v>0</v>
      </c>
      <c r="J409" s="111">
        <v>0</v>
      </c>
      <c r="K409" s="111">
        <v>0</v>
      </c>
      <c r="L409" s="165">
        <f t="shared" si="154"/>
        <v>0</v>
      </c>
      <c r="M409" s="162"/>
    </row>
    <row r="410" spans="1:13" customFormat="1">
      <c r="A410" s="59" t="s">
        <v>467</v>
      </c>
      <c r="B410" s="60" t="s">
        <v>468</v>
      </c>
      <c r="C410" s="61">
        <f t="shared" ref="C410" si="158">+C411+C412+C415+C416+C417+C418+C431+C448+C466</f>
        <v>16225800000</v>
      </c>
      <c r="D410" s="61">
        <f t="shared" ref="D410" si="159">+D411+D412+D415+D416+D417+D418+D431+D448+D466</f>
        <v>0</v>
      </c>
      <c r="E410" s="61">
        <f t="shared" ref="E410" si="160">+E411+E412+E415+E416+E417+E418+E431+E448+E466</f>
        <v>392690403</v>
      </c>
      <c r="F410" s="61">
        <f t="shared" ref="F410" si="161">+F411+F412+F415+F416+F417+F418+F431+F448+F466</f>
        <v>16618490403</v>
      </c>
      <c r="G410" s="61">
        <f t="shared" ref="G410" si="162">+G411+G412+G415+G416+G417+G418+G431+G448+G466</f>
        <v>14925260715</v>
      </c>
      <c r="H410" s="61">
        <f t="shared" ref="H410" si="163">+H411+H412+H415+H416+H417+H418+H431+H448+H466</f>
        <v>9658868</v>
      </c>
      <c r="I410" s="61">
        <f t="shared" ref="I410" si="164">+I411+I412+I415+I416+I417+I418+I431+I448+I466</f>
        <v>14546369462</v>
      </c>
      <c r="J410" s="61">
        <f t="shared" ref="J410" si="165">+J411+J412+J415+J416+J417+J418+J431+J448+J466</f>
        <v>18388574</v>
      </c>
      <c r="K410" s="61">
        <f t="shared" ref="K410" si="166">+K411+K412+K415+K416+K417+K418+K431+K448+K466</f>
        <v>186111646</v>
      </c>
      <c r="L410" s="165">
        <f t="shared" si="154"/>
        <v>0.87531232435974227</v>
      </c>
      <c r="M410" s="162"/>
    </row>
    <row r="411" spans="1:13" s="3" customFormat="1">
      <c r="A411" s="30" t="s">
        <v>469</v>
      </c>
      <c r="B411" s="31" t="s">
        <v>774</v>
      </c>
      <c r="C411" s="33">
        <v>10128170000</v>
      </c>
      <c r="D411" s="33">
        <v>0</v>
      </c>
      <c r="E411" s="33">
        <v>0</v>
      </c>
      <c r="F411" s="33">
        <v>10128170000</v>
      </c>
      <c r="G411" s="33">
        <v>10128170000</v>
      </c>
      <c r="H411" s="33">
        <v>0</v>
      </c>
      <c r="I411" s="33">
        <v>9999028533</v>
      </c>
      <c r="J411" s="33">
        <v>5301479</v>
      </c>
      <c r="K411" s="33">
        <v>5301479</v>
      </c>
      <c r="L411" s="165">
        <f t="shared" si="154"/>
        <v>0.98724927928737372</v>
      </c>
      <c r="M411" s="162"/>
    </row>
    <row r="412" spans="1:13" s="3" customFormat="1">
      <c r="A412" s="46" t="s">
        <v>470</v>
      </c>
      <c r="B412" s="47" t="s">
        <v>775</v>
      </c>
      <c r="C412" s="48">
        <f>+C413+C414</f>
        <v>51000000</v>
      </c>
      <c r="D412" s="48">
        <f t="shared" ref="D412:K412" si="167">+D413+D414</f>
        <v>0</v>
      </c>
      <c r="E412" s="48">
        <f t="shared" si="167"/>
        <v>0</v>
      </c>
      <c r="F412" s="48">
        <f t="shared" si="167"/>
        <v>51000000</v>
      </c>
      <c r="G412" s="48">
        <f t="shared" si="167"/>
        <v>0</v>
      </c>
      <c r="H412" s="48">
        <f t="shared" si="167"/>
        <v>0</v>
      </c>
      <c r="I412" s="48">
        <f t="shared" si="167"/>
        <v>0</v>
      </c>
      <c r="J412" s="48">
        <f t="shared" si="167"/>
        <v>0</v>
      </c>
      <c r="K412" s="48">
        <f t="shared" si="167"/>
        <v>0</v>
      </c>
      <c r="L412" s="165">
        <f t="shared" si="154"/>
        <v>0</v>
      </c>
      <c r="M412" s="162"/>
    </row>
    <row r="413" spans="1:13">
      <c r="A413" s="110"/>
      <c r="B413" s="49" t="s">
        <v>844</v>
      </c>
      <c r="C413" s="111">
        <v>50000000</v>
      </c>
      <c r="D413" s="111">
        <v>0</v>
      </c>
      <c r="E413" s="111">
        <v>0</v>
      </c>
      <c r="F413" s="111">
        <v>50000000</v>
      </c>
      <c r="G413" s="111">
        <v>0</v>
      </c>
      <c r="H413" s="111">
        <v>0</v>
      </c>
      <c r="I413" s="111">
        <v>0</v>
      </c>
      <c r="J413" s="111">
        <v>0</v>
      </c>
      <c r="K413" s="111">
        <v>0</v>
      </c>
      <c r="L413" s="165">
        <f t="shared" si="154"/>
        <v>0</v>
      </c>
      <c r="M413" s="162"/>
    </row>
    <row r="414" spans="1:13">
      <c r="A414" s="110"/>
      <c r="B414" s="49" t="s">
        <v>845</v>
      </c>
      <c r="C414" s="111">
        <v>1000000</v>
      </c>
      <c r="D414" s="111">
        <v>0</v>
      </c>
      <c r="E414" s="111">
        <v>0</v>
      </c>
      <c r="F414" s="111">
        <v>1000000</v>
      </c>
      <c r="G414" s="111">
        <v>0</v>
      </c>
      <c r="H414" s="111">
        <v>0</v>
      </c>
      <c r="I414" s="111">
        <v>0</v>
      </c>
      <c r="J414" s="111">
        <v>0</v>
      </c>
      <c r="K414" s="111">
        <v>0</v>
      </c>
      <c r="L414" s="165">
        <f t="shared" si="154"/>
        <v>0</v>
      </c>
      <c r="M414" s="162"/>
    </row>
    <row r="415" spans="1:13" s="3" customFormat="1">
      <c r="A415" s="30" t="s">
        <v>471</v>
      </c>
      <c r="B415" s="31" t="s">
        <v>472</v>
      </c>
      <c r="C415" s="33">
        <v>4412095000</v>
      </c>
      <c r="D415" s="33">
        <v>0</v>
      </c>
      <c r="E415" s="33">
        <v>0</v>
      </c>
      <c r="F415" s="33">
        <v>4412095000</v>
      </c>
      <c r="G415" s="33">
        <v>4412095000</v>
      </c>
      <c r="H415" s="33">
        <v>0</v>
      </c>
      <c r="I415" s="33">
        <v>4348948544</v>
      </c>
      <c r="J415" s="33">
        <v>0</v>
      </c>
      <c r="K415" s="33">
        <v>0</v>
      </c>
      <c r="L415" s="165">
        <f t="shared" si="154"/>
        <v>0.98568787480777276</v>
      </c>
      <c r="M415" s="162"/>
    </row>
    <row r="416" spans="1:13" s="3" customFormat="1">
      <c r="A416" s="30" t="s">
        <v>473</v>
      </c>
      <c r="B416" s="31" t="s">
        <v>474</v>
      </c>
      <c r="C416" s="33">
        <v>70000000</v>
      </c>
      <c r="D416" s="33">
        <v>0</v>
      </c>
      <c r="E416" s="33">
        <v>0</v>
      </c>
      <c r="F416" s="33">
        <v>70000000</v>
      </c>
      <c r="G416" s="33">
        <v>0</v>
      </c>
      <c r="H416" s="33">
        <v>0</v>
      </c>
      <c r="I416" s="33">
        <v>0</v>
      </c>
      <c r="J416" s="33">
        <v>0</v>
      </c>
      <c r="K416" s="33">
        <v>0</v>
      </c>
      <c r="L416" s="165">
        <f t="shared" si="154"/>
        <v>0</v>
      </c>
      <c r="M416" s="162"/>
    </row>
    <row r="417" spans="1:13" s="3" customFormat="1">
      <c r="A417" s="30" t="s">
        <v>475</v>
      </c>
      <c r="B417" s="31" t="s">
        <v>476</v>
      </c>
      <c r="C417" s="33">
        <v>5000000</v>
      </c>
      <c r="D417" s="33">
        <v>0</v>
      </c>
      <c r="E417" s="33">
        <v>0</v>
      </c>
      <c r="F417" s="33">
        <v>5000000</v>
      </c>
      <c r="G417" s="33">
        <v>0</v>
      </c>
      <c r="H417" s="33">
        <v>0</v>
      </c>
      <c r="I417" s="33">
        <v>0</v>
      </c>
      <c r="J417" s="33">
        <v>0</v>
      </c>
      <c r="K417" s="33">
        <v>0</v>
      </c>
      <c r="L417" s="165">
        <f t="shared" si="154"/>
        <v>0</v>
      </c>
      <c r="M417" s="162"/>
    </row>
    <row r="418" spans="1:13" s="3" customFormat="1">
      <c r="A418" s="46" t="s">
        <v>477</v>
      </c>
      <c r="B418" s="47" t="s">
        <v>776</v>
      </c>
      <c r="C418" s="48">
        <f>+SUM(C419:C430)</f>
        <v>329600000</v>
      </c>
      <c r="D418" s="48">
        <f t="shared" ref="D418:K418" si="168">+SUM(D419:D430)</f>
        <v>0</v>
      </c>
      <c r="E418" s="48">
        <f t="shared" si="168"/>
        <v>266690403</v>
      </c>
      <c r="F418" s="48">
        <f t="shared" si="168"/>
        <v>596290403</v>
      </c>
      <c r="G418" s="48">
        <f t="shared" si="168"/>
        <v>94520000</v>
      </c>
      <c r="H418" s="48">
        <f t="shared" si="168"/>
        <v>0</v>
      </c>
      <c r="I418" s="48">
        <f t="shared" si="168"/>
        <v>0</v>
      </c>
      <c r="J418" s="48">
        <f t="shared" si="168"/>
        <v>0</v>
      </c>
      <c r="K418" s="48">
        <f t="shared" si="168"/>
        <v>0</v>
      </c>
      <c r="L418" s="165">
        <f t="shared" si="154"/>
        <v>0</v>
      </c>
      <c r="M418" s="162"/>
    </row>
    <row r="419" spans="1:13">
      <c r="A419" s="110"/>
      <c r="B419" s="49" t="s">
        <v>663</v>
      </c>
      <c r="C419" s="111">
        <v>100000000</v>
      </c>
      <c r="D419" s="111">
        <v>0</v>
      </c>
      <c r="E419" s="111">
        <v>-40000000</v>
      </c>
      <c r="F419" s="111">
        <v>60000000</v>
      </c>
      <c r="G419" s="111">
        <v>0</v>
      </c>
      <c r="H419" s="111">
        <v>0</v>
      </c>
      <c r="I419" s="111">
        <v>0</v>
      </c>
      <c r="J419" s="111">
        <v>0</v>
      </c>
      <c r="K419" s="111">
        <v>0</v>
      </c>
      <c r="L419" s="165">
        <f t="shared" si="154"/>
        <v>0</v>
      </c>
      <c r="M419" s="162"/>
    </row>
    <row r="420" spans="1:13">
      <c r="A420" s="110"/>
      <c r="B420" s="49" t="s">
        <v>665</v>
      </c>
      <c r="C420" s="111">
        <v>16100000</v>
      </c>
      <c r="D420" s="111">
        <v>0</v>
      </c>
      <c r="E420" s="111">
        <v>0</v>
      </c>
      <c r="F420" s="111">
        <v>16100000</v>
      </c>
      <c r="G420" s="111">
        <v>0</v>
      </c>
      <c r="H420" s="111">
        <v>0</v>
      </c>
      <c r="I420" s="111">
        <v>0</v>
      </c>
      <c r="J420" s="111">
        <v>0</v>
      </c>
      <c r="K420" s="111">
        <v>0</v>
      </c>
      <c r="L420" s="165">
        <f t="shared" si="154"/>
        <v>0</v>
      </c>
      <c r="M420" s="162"/>
    </row>
    <row r="421" spans="1:13">
      <c r="A421" s="110"/>
      <c r="B421" s="49" t="s">
        <v>767</v>
      </c>
      <c r="C421" s="111">
        <v>40000000</v>
      </c>
      <c r="D421" s="111">
        <v>0</v>
      </c>
      <c r="E421" s="111">
        <v>0</v>
      </c>
      <c r="F421" s="111">
        <v>40000000</v>
      </c>
      <c r="G421" s="111">
        <v>0</v>
      </c>
      <c r="H421" s="111">
        <v>0</v>
      </c>
      <c r="I421" s="111">
        <v>0</v>
      </c>
      <c r="J421" s="111">
        <v>0</v>
      </c>
      <c r="K421" s="111">
        <v>0</v>
      </c>
      <c r="L421" s="165">
        <f t="shared" si="154"/>
        <v>0</v>
      </c>
      <c r="M421" s="162"/>
    </row>
    <row r="422" spans="1:13">
      <c r="A422" s="110"/>
      <c r="B422" s="49" t="s">
        <v>667</v>
      </c>
      <c r="C422" s="111">
        <v>35000000</v>
      </c>
      <c r="D422" s="111">
        <v>0</v>
      </c>
      <c r="E422" s="111">
        <v>0</v>
      </c>
      <c r="F422" s="111">
        <v>35000000</v>
      </c>
      <c r="G422" s="111">
        <v>24520000</v>
      </c>
      <c r="H422" s="111">
        <v>0</v>
      </c>
      <c r="I422" s="111">
        <v>0</v>
      </c>
      <c r="J422" s="111">
        <v>0</v>
      </c>
      <c r="K422" s="111">
        <v>0</v>
      </c>
      <c r="L422" s="165">
        <f t="shared" si="154"/>
        <v>0</v>
      </c>
      <c r="M422" s="162"/>
    </row>
    <row r="423" spans="1:13">
      <c r="A423" s="110"/>
      <c r="B423" s="49" t="s">
        <v>669</v>
      </c>
      <c r="C423" s="111">
        <v>0</v>
      </c>
      <c r="D423" s="111">
        <v>0</v>
      </c>
      <c r="E423" s="111">
        <v>266690403</v>
      </c>
      <c r="F423" s="111">
        <v>266690403</v>
      </c>
      <c r="G423" s="111">
        <v>0</v>
      </c>
      <c r="H423" s="111">
        <v>0</v>
      </c>
      <c r="I423" s="111">
        <v>0</v>
      </c>
      <c r="J423" s="111">
        <v>0</v>
      </c>
      <c r="K423" s="111">
        <v>0</v>
      </c>
      <c r="L423" s="165">
        <f t="shared" si="154"/>
        <v>0</v>
      </c>
      <c r="M423" s="162"/>
    </row>
    <row r="424" spans="1:13">
      <c r="A424" s="110"/>
      <c r="B424" s="49" t="s">
        <v>670</v>
      </c>
      <c r="C424" s="111">
        <v>10000000</v>
      </c>
      <c r="D424" s="111">
        <v>0</v>
      </c>
      <c r="E424" s="111">
        <v>0</v>
      </c>
      <c r="F424" s="111">
        <v>10000000</v>
      </c>
      <c r="G424" s="111">
        <v>0</v>
      </c>
      <c r="H424" s="111">
        <v>0</v>
      </c>
      <c r="I424" s="111">
        <v>0</v>
      </c>
      <c r="J424" s="111">
        <v>0</v>
      </c>
      <c r="K424" s="111">
        <v>0</v>
      </c>
      <c r="L424" s="165">
        <f t="shared" si="154"/>
        <v>0</v>
      </c>
      <c r="M424" s="162"/>
    </row>
    <row r="425" spans="1:13">
      <c r="A425" s="110"/>
      <c r="B425" s="49" t="s">
        <v>671</v>
      </c>
      <c r="C425" s="111">
        <v>6000000</v>
      </c>
      <c r="D425" s="111">
        <v>0</v>
      </c>
      <c r="E425" s="111">
        <v>0</v>
      </c>
      <c r="F425" s="111">
        <v>6000000</v>
      </c>
      <c r="G425" s="111">
        <v>0</v>
      </c>
      <c r="H425" s="111">
        <v>0</v>
      </c>
      <c r="I425" s="111">
        <v>0</v>
      </c>
      <c r="J425" s="111">
        <v>0</v>
      </c>
      <c r="K425" s="111">
        <v>0</v>
      </c>
      <c r="L425" s="165">
        <f t="shared" si="154"/>
        <v>0</v>
      </c>
      <c r="M425" s="162"/>
    </row>
    <row r="426" spans="1:13">
      <c r="A426" s="110"/>
      <c r="B426" s="49" t="s">
        <v>672</v>
      </c>
      <c r="C426" s="111">
        <v>85000000</v>
      </c>
      <c r="D426" s="111">
        <v>0</v>
      </c>
      <c r="E426" s="111">
        <v>0</v>
      </c>
      <c r="F426" s="111">
        <v>85000000</v>
      </c>
      <c r="G426" s="111">
        <v>0</v>
      </c>
      <c r="H426" s="111">
        <v>0</v>
      </c>
      <c r="I426" s="111">
        <v>0</v>
      </c>
      <c r="J426" s="111">
        <v>0</v>
      </c>
      <c r="K426" s="111">
        <v>0</v>
      </c>
      <c r="L426" s="165">
        <f t="shared" si="154"/>
        <v>0</v>
      </c>
      <c r="M426" s="162"/>
    </row>
    <row r="427" spans="1:13">
      <c r="A427" s="110"/>
      <c r="B427" s="49" t="s">
        <v>687</v>
      </c>
      <c r="C427" s="111">
        <v>0</v>
      </c>
      <c r="D427" s="111">
        <v>0</v>
      </c>
      <c r="E427" s="111">
        <v>0</v>
      </c>
      <c r="F427" s="111">
        <v>0</v>
      </c>
      <c r="G427" s="111">
        <v>0</v>
      </c>
      <c r="H427" s="111">
        <v>0</v>
      </c>
      <c r="I427" s="111">
        <v>0</v>
      </c>
      <c r="J427" s="111">
        <v>0</v>
      </c>
      <c r="K427" s="111">
        <v>0</v>
      </c>
      <c r="L427" s="165">
        <f t="shared" si="154"/>
        <v>0</v>
      </c>
      <c r="M427" s="162"/>
    </row>
    <row r="428" spans="1:13">
      <c r="A428" s="110"/>
      <c r="B428" s="49" t="s">
        <v>675</v>
      </c>
      <c r="C428" s="111">
        <v>3500000</v>
      </c>
      <c r="D428" s="111">
        <v>0</v>
      </c>
      <c r="E428" s="111">
        <v>0</v>
      </c>
      <c r="F428" s="111">
        <v>3500000</v>
      </c>
      <c r="G428" s="111">
        <v>0</v>
      </c>
      <c r="H428" s="111">
        <v>0</v>
      </c>
      <c r="I428" s="111">
        <v>0</v>
      </c>
      <c r="J428" s="111">
        <v>0</v>
      </c>
      <c r="K428" s="111">
        <v>0</v>
      </c>
      <c r="L428" s="165">
        <f t="shared" si="154"/>
        <v>0</v>
      </c>
      <c r="M428" s="162"/>
    </row>
    <row r="429" spans="1:13">
      <c r="A429" s="110"/>
      <c r="B429" s="49" t="s">
        <v>729</v>
      </c>
      <c r="C429" s="111">
        <v>4000000</v>
      </c>
      <c r="D429" s="111">
        <v>0</v>
      </c>
      <c r="E429" s="111">
        <v>0</v>
      </c>
      <c r="F429" s="111">
        <v>4000000</v>
      </c>
      <c r="G429" s="111">
        <v>0</v>
      </c>
      <c r="H429" s="111">
        <v>0</v>
      </c>
      <c r="I429" s="111">
        <v>0</v>
      </c>
      <c r="J429" s="111">
        <v>0</v>
      </c>
      <c r="K429" s="111">
        <v>0</v>
      </c>
      <c r="L429" s="165">
        <f t="shared" si="154"/>
        <v>0</v>
      </c>
      <c r="M429" s="162"/>
    </row>
    <row r="430" spans="1:13">
      <c r="A430" s="110"/>
      <c r="B430" s="49" t="s">
        <v>676</v>
      </c>
      <c r="C430" s="111">
        <v>30000000</v>
      </c>
      <c r="D430" s="111">
        <v>0</v>
      </c>
      <c r="E430" s="111">
        <v>40000000</v>
      </c>
      <c r="F430" s="111">
        <v>70000000</v>
      </c>
      <c r="G430" s="111">
        <v>70000000</v>
      </c>
      <c r="H430" s="111">
        <v>0</v>
      </c>
      <c r="I430" s="111">
        <v>0</v>
      </c>
      <c r="J430" s="111">
        <v>0</v>
      </c>
      <c r="K430" s="111">
        <v>0</v>
      </c>
      <c r="L430" s="165">
        <f t="shared" si="154"/>
        <v>0</v>
      </c>
      <c r="M430" s="162"/>
    </row>
    <row r="431" spans="1:13" s="3" customFormat="1">
      <c r="A431" s="46" t="s">
        <v>478</v>
      </c>
      <c r="B431" s="47" t="s">
        <v>777</v>
      </c>
      <c r="C431" s="48">
        <f>+SUM(C432:C447)</f>
        <v>818265000</v>
      </c>
      <c r="D431" s="48">
        <f>+SUM(D432:D447)</f>
        <v>0</v>
      </c>
      <c r="E431" s="48">
        <f>+SUM(E432:E447)</f>
        <v>120000000</v>
      </c>
      <c r="F431" s="48">
        <f t="shared" ref="F431:K431" si="169">+SUM(F432:F447)</f>
        <v>938265000</v>
      </c>
      <c r="G431" s="48">
        <f t="shared" si="169"/>
        <v>199134819</v>
      </c>
      <c r="H431" s="48">
        <f t="shared" si="169"/>
        <v>9658868</v>
      </c>
      <c r="I431" s="48">
        <f t="shared" si="169"/>
        <v>144464239</v>
      </c>
      <c r="J431" s="48">
        <f t="shared" si="169"/>
        <v>8385623</v>
      </c>
      <c r="K431" s="48">
        <f t="shared" si="169"/>
        <v>131274549</v>
      </c>
      <c r="L431" s="165">
        <f t="shared" si="154"/>
        <v>0.15396954911458915</v>
      </c>
      <c r="M431" s="162"/>
    </row>
    <row r="432" spans="1:13">
      <c r="A432" s="110"/>
      <c r="B432" s="49" t="s">
        <v>663</v>
      </c>
      <c r="C432" s="111">
        <v>73708000</v>
      </c>
      <c r="D432" s="111">
        <v>0</v>
      </c>
      <c r="E432" s="111">
        <v>-45000000</v>
      </c>
      <c r="F432" s="111">
        <v>28708000</v>
      </c>
      <c r="G432" s="111">
        <v>0</v>
      </c>
      <c r="H432" s="111">
        <v>0</v>
      </c>
      <c r="I432" s="111">
        <v>0</v>
      </c>
      <c r="J432" s="111">
        <v>0</v>
      </c>
      <c r="K432" s="111">
        <v>0</v>
      </c>
      <c r="L432" s="165">
        <f t="shared" si="154"/>
        <v>0</v>
      </c>
      <c r="M432" s="162"/>
    </row>
    <row r="433" spans="1:13">
      <c r="A433" s="110"/>
      <c r="B433" s="49" t="s">
        <v>664</v>
      </c>
      <c r="C433" s="111">
        <v>48240000</v>
      </c>
      <c r="D433" s="111">
        <v>0</v>
      </c>
      <c r="E433" s="111">
        <v>0</v>
      </c>
      <c r="F433" s="111">
        <v>48240000</v>
      </c>
      <c r="G433" s="111">
        <v>51507000</v>
      </c>
      <c r="H433" s="111">
        <v>0</v>
      </c>
      <c r="I433" s="111">
        <v>680000</v>
      </c>
      <c r="J433" s="111">
        <v>0</v>
      </c>
      <c r="K433" s="111">
        <v>680000</v>
      </c>
      <c r="L433" s="165">
        <f t="shared" si="154"/>
        <v>1.4096185737976783E-2</v>
      </c>
      <c r="M433" s="162"/>
    </row>
    <row r="434" spans="1:13">
      <c r="A434" s="110"/>
      <c r="B434" s="49" t="s">
        <v>694</v>
      </c>
      <c r="C434" s="111">
        <v>10806000</v>
      </c>
      <c r="D434" s="111">
        <v>0</v>
      </c>
      <c r="E434" s="111">
        <v>0</v>
      </c>
      <c r="F434" s="111">
        <v>10806000</v>
      </c>
      <c r="G434" s="111">
        <v>0</v>
      </c>
      <c r="H434" s="111">
        <v>0</v>
      </c>
      <c r="I434" s="111">
        <v>0</v>
      </c>
      <c r="J434" s="111">
        <v>0</v>
      </c>
      <c r="K434" s="111">
        <v>0</v>
      </c>
      <c r="L434" s="165">
        <f t="shared" si="154"/>
        <v>0</v>
      </c>
      <c r="M434" s="162"/>
    </row>
    <row r="435" spans="1:13">
      <c r="A435" s="110"/>
      <c r="B435" s="49" t="s">
        <v>665</v>
      </c>
      <c r="C435" s="111">
        <v>2400000</v>
      </c>
      <c r="D435" s="111">
        <v>0</v>
      </c>
      <c r="E435" s="111">
        <v>0</v>
      </c>
      <c r="F435" s="111">
        <v>2400000</v>
      </c>
      <c r="G435" s="111">
        <v>0</v>
      </c>
      <c r="H435" s="111">
        <v>0</v>
      </c>
      <c r="I435" s="111">
        <v>0</v>
      </c>
      <c r="J435" s="111">
        <v>0</v>
      </c>
      <c r="K435" s="111">
        <v>0</v>
      </c>
      <c r="L435" s="165">
        <f t="shared" si="154"/>
        <v>0</v>
      </c>
      <c r="M435" s="162"/>
    </row>
    <row r="436" spans="1:13">
      <c r="A436" s="110"/>
      <c r="B436" s="49" t="s">
        <v>666</v>
      </c>
      <c r="C436" s="111">
        <v>12000000</v>
      </c>
      <c r="D436" s="111">
        <v>0</v>
      </c>
      <c r="E436" s="111">
        <v>0</v>
      </c>
      <c r="F436" s="111">
        <v>12000000</v>
      </c>
      <c r="G436" s="111">
        <v>0</v>
      </c>
      <c r="H436" s="111">
        <v>0</v>
      </c>
      <c r="I436" s="111">
        <v>0</v>
      </c>
      <c r="J436" s="111">
        <v>0</v>
      </c>
      <c r="K436" s="111">
        <v>0</v>
      </c>
      <c r="L436" s="165">
        <f t="shared" si="154"/>
        <v>0</v>
      </c>
      <c r="M436" s="162"/>
    </row>
    <row r="437" spans="1:13">
      <c r="A437" s="110"/>
      <c r="B437" s="49" t="s">
        <v>667</v>
      </c>
      <c r="C437" s="111">
        <v>199260000</v>
      </c>
      <c r="D437" s="111">
        <v>0</v>
      </c>
      <c r="E437" s="111">
        <v>0</v>
      </c>
      <c r="F437" s="111">
        <v>199260000</v>
      </c>
      <c r="G437" s="111">
        <v>13714000</v>
      </c>
      <c r="H437" s="111">
        <v>1532100</v>
      </c>
      <c r="I437" s="111">
        <v>13714000</v>
      </c>
      <c r="J437" s="111">
        <v>1532100</v>
      </c>
      <c r="K437" s="111">
        <v>13714000</v>
      </c>
      <c r="L437" s="165">
        <f t="shared" si="154"/>
        <v>6.8824651209475063E-2</v>
      </c>
      <c r="M437" s="162"/>
    </row>
    <row r="438" spans="1:13">
      <c r="A438" s="110"/>
      <c r="B438" s="49" t="s">
        <v>668</v>
      </c>
      <c r="C438" s="111">
        <v>122972000</v>
      </c>
      <c r="D438" s="111">
        <v>0</v>
      </c>
      <c r="E438" s="111">
        <v>0</v>
      </c>
      <c r="F438" s="111">
        <v>122972000</v>
      </c>
      <c r="G438" s="111">
        <v>17038272</v>
      </c>
      <c r="H438" s="111">
        <v>4076768</v>
      </c>
      <c r="I438" s="111">
        <v>17038271</v>
      </c>
      <c r="J438" s="111">
        <v>2803523</v>
      </c>
      <c r="K438" s="111">
        <v>15765026</v>
      </c>
      <c r="L438" s="165">
        <f t="shared" si="154"/>
        <v>0.1385540692190092</v>
      </c>
      <c r="M438" s="162"/>
    </row>
    <row r="439" spans="1:13">
      <c r="A439" s="110"/>
      <c r="B439" s="49" t="s">
        <v>669</v>
      </c>
      <c r="C439" s="111">
        <v>0</v>
      </c>
      <c r="D439" s="111">
        <v>0</v>
      </c>
      <c r="E439" s="111">
        <v>120000000</v>
      </c>
      <c r="F439" s="111">
        <v>120000000</v>
      </c>
      <c r="G439" s="111">
        <v>0</v>
      </c>
      <c r="H439" s="111">
        <v>0</v>
      </c>
      <c r="I439" s="111">
        <v>0</v>
      </c>
      <c r="J439" s="111">
        <v>0</v>
      </c>
      <c r="K439" s="111">
        <v>0</v>
      </c>
      <c r="L439" s="165">
        <f t="shared" si="154"/>
        <v>0</v>
      </c>
      <c r="M439" s="162"/>
    </row>
    <row r="440" spans="1:13">
      <c r="A440" s="110"/>
      <c r="B440" s="49" t="s">
        <v>670</v>
      </c>
      <c r="C440" s="111">
        <v>108600000</v>
      </c>
      <c r="D440" s="111">
        <v>0</v>
      </c>
      <c r="E440" s="111">
        <v>0</v>
      </c>
      <c r="F440" s="111">
        <v>108600000</v>
      </c>
      <c r="G440" s="111">
        <v>35671966</v>
      </c>
      <c r="H440" s="111">
        <v>0</v>
      </c>
      <c r="I440" s="111">
        <v>32818387</v>
      </c>
      <c r="J440" s="111">
        <v>0</v>
      </c>
      <c r="K440" s="111">
        <v>20901943</v>
      </c>
      <c r="L440" s="165">
        <f t="shared" si="154"/>
        <v>0.30219509208103129</v>
      </c>
      <c r="M440" s="162"/>
    </row>
    <row r="441" spans="1:13">
      <c r="A441" s="110"/>
      <c r="B441" s="49" t="s">
        <v>671</v>
      </c>
      <c r="C441" s="111">
        <v>96400000</v>
      </c>
      <c r="D441" s="111">
        <v>0</v>
      </c>
      <c r="E441" s="111">
        <v>0</v>
      </c>
      <c r="F441" s="111">
        <v>96400000</v>
      </c>
      <c r="G441" s="111">
        <v>7553581</v>
      </c>
      <c r="H441" s="111">
        <v>400000</v>
      </c>
      <c r="I441" s="111">
        <v>7553581</v>
      </c>
      <c r="J441" s="111">
        <v>400000</v>
      </c>
      <c r="K441" s="111">
        <v>7553581</v>
      </c>
      <c r="L441" s="165">
        <f t="shared" si="154"/>
        <v>7.835664937759336E-2</v>
      </c>
      <c r="M441" s="162"/>
    </row>
    <row r="442" spans="1:13">
      <c r="A442" s="110"/>
      <c r="B442" s="49" t="s">
        <v>672</v>
      </c>
      <c r="C442" s="111">
        <v>100240000</v>
      </c>
      <c r="D442" s="111">
        <v>0</v>
      </c>
      <c r="E442" s="111">
        <v>0</v>
      </c>
      <c r="F442" s="111">
        <v>100240000</v>
      </c>
      <c r="G442" s="111">
        <v>1200000</v>
      </c>
      <c r="H442" s="111">
        <v>1200000</v>
      </c>
      <c r="I442" s="111">
        <v>1200000</v>
      </c>
      <c r="J442" s="111">
        <v>1200000</v>
      </c>
      <c r="K442" s="111">
        <v>1200000</v>
      </c>
      <c r="L442" s="165">
        <f t="shared" si="154"/>
        <v>1.1971268954509178E-2</v>
      </c>
      <c r="M442" s="162"/>
    </row>
    <row r="443" spans="1:13">
      <c r="A443" s="110"/>
      <c r="B443" s="49" t="s">
        <v>674</v>
      </c>
      <c r="C443" s="111">
        <v>0</v>
      </c>
      <c r="D443" s="111">
        <v>0</v>
      </c>
      <c r="E443" s="111">
        <v>0</v>
      </c>
      <c r="F443" s="111">
        <v>0</v>
      </c>
      <c r="G443" s="111">
        <v>0</v>
      </c>
      <c r="H443" s="111">
        <v>0</v>
      </c>
      <c r="I443" s="111">
        <v>0</v>
      </c>
      <c r="J443" s="111">
        <v>0</v>
      </c>
      <c r="K443" s="111">
        <v>0</v>
      </c>
      <c r="L443" s="165">
        <f t="shared" si="154"/>
        <v>0</v>
      </c>
      <c r="M443" s="162"/>
    </row>
    <row r="444" spans="1:13">
      <c r="A444" s="110"/>
      <c r="B444" s="49" t="s">
        <v>687</v>
      </c>
      <c r="C444" s="111">
        <v>9885000</v>
      </c>
      <c r="D444" s="111">
        <v>0</v>
      </c>
      <c r="E444" s="111">
        <v>0</v>
      </c>
      <c r="F444" s="111">
        <v>9885000</v>
      </c>
      <c r="G444" s="111">
        <v>0</v>
      </c>
      <c r="H444" s="111">
        <v>0</v>
      </c>
      <c r="I444" s="111">
        <v>0</v>
      </c>
      <c r="J444" s="111">
        <v>0</v>
      </c>
      <c r="K444" s="111">
        <v>0</v>
      </c>
      <c r="L444" s="165">
        <f t="shared" si="154"/>
        <v>0</v>
      </c>
      <c r="M444" s="162"/>
    </row>
    <row r="445" spans="1:13">
      <c r="A445" s="110"/>
      <c r="B445" s="49" t="s">
        <v>697</v>
      </c>
      <c r="C445" s="111">
        <v>0</v>
      </c>
      <c r="D445" s="111">
        <v>0</v>
      </c>
      <c r="E445" s="111">
        <v>0</v>
      </c>
      <c r="F445" s="111">
        <v>0</v>
      </c>
      <c r="G445" s="111">
        <v>0</v>
      </c>
      <c r="H445" s="111">
        <v>0</v>
      </c>
      <c r="I445" s="111">
        <v>0</v>
      </c>
      <c r="J445" s="111">
        <v>0</v>
      </c>
      <c r="K445" s="111">
        <v>0</v>
      </c>
      <c r="L445" s="165">
        <f t="shared" si="154"/>
        <v>0</v>
      </c>
      <c r="M445" s="162"/>
    </row>
    <row r="446" spans="1:13">
      <c r="A446" s="110"/>
      <c r="B446" s="49" t="s">
        <v>756</v>
      </c>
      <c r="C446" s="111">
        <v>25544000</v>
      </c>
      <c r="D446" s="111">
        <v>0</v>
      </c>
      <c r="E446" s="111">
        <v>45000000</v>
      </c>
      <c r="F446" s="111">
        <v>70544000</v>
      </c>
      <c r="G446" s="111">
        <v>70000000</v>
      </c>
      <c r="H446" s="111">
        <v>0</v>
      </c>
      <c r="I446" s="111">
        <v>69010000</v>
      </c>
      <c r="J446" s="111">
        <v>0</v>
      </c>
      <c r="K446" s="111">
        <v>69009999</v>
      </c>
      <c r="L446" s="165">
        <f t="shared" si="154"/>
        <v>0.9782547062826038</v>
      </c>
      <c r="M446" s="162"/>
    </row>
    <row r="447" spans="1:13">
      <c r="A447" s="110"/>
      <c r="B447" s="49" t="s">
        <v>699</v>
      </c>
      <c r="C447" s="111">
        <v>8210000</v>
      </c>
      <c r="D447" s="111">
        <v>0</v>
      </c>
      <c r="E447" s="111">
        <v>0</v>
      </c>
      <c r="F447" s="111">
        <v>8210000</v>
      </c>
      <c r="G447" s="111">
        <v>2450000</v>
      </c>
      <c r="H447" s="111">
        <v>2450000</v>
      </c>
      <c r="I447" s="111">
        <v>2450000</v>
      </c>
      <c r="J447" s="111">
        <v>2450000</v>
      </c>
      <c r="K447" s="111">
        <v>2450000</v>
      </c>
      <c r="L447" s="165">
        <f t="shared" si="154"/>
        <v>0.2984165651644336</v>
      </c>
      <c r="M447" s="162"/>
    </row>
    <row r="448" spans="1:13" s="3" customFormat="1">
      <c r="A448" s="46" t="s">
        <v>479</v>
      </c>
      <c r="B448" s="47" t="s">
        <v>480</v>
      </c>
      <c r="C448" s="48">
        <f>+SUM(C449:C465)</f>
        <v>361670000</v>
      </c>
      <c r="D448" s="48">
        <f t="shared" ref="D448:K448" si="170">+SUM(D449:D465)</f>
        <v>0</v>
      </c>
      <c r="E448" s="48">
        <f t="shared" si="170"/>
        <v>6000000</v>
      </c>
      <c r="F448" s="48">
        <f t="shared" si="170"/>
        <v>367670000</v>
      </c>
      <c r="G448" s="48">
        <f t="shared" si="170"/>
        <v>91340896</v>
      </c>
      <c r="H448" s="48">
        <f t="shared" si="170"/>
        <v>0</v>
      </c>
      <c r="I448" s="48">
        <f t="shared" si="170"/>
        <v>53928146</v>
      </c>
      <c r="J448" s="48">
        <f t="shared" si="170"/>
        <v>4701472</v>
      </c>
      <c r="K448" s="48">
        <f t="shared" si="170"/>
        <v>49535618</v>
      </c>
      <c r="L448" s="165">
        <f t="shared" si="154"/>
        <v>0.14667540457475453</v>
      </c>
      <c r="M448" s="162"/>
    </row>
    <row r="449" spans="1:13">
      <c r="A449" s="110"/>
      <c r="B449" s="49" t="s">
        <v>778</v>
      </c>
      <c r="C449" s="111">
        <v>33752000</v>
      </c>
      <c r="D449" s="111">
        <v>0</v>
      </c>
      <c r="E449" s="111">
        <v>0</v>
      </c>
      <c r="F449" s="111">
        <v>33752000</v>
      </c>
      <c r="G449" s="111">
        <v>6500000</v>
      </c>
      <c r="H449" s="111">
        <v>0</v>
      </c>
      <c r="I449" s="111">
        <v>6500000</v>
      </c>
      <c r="J449" s="111">
        <v>0</v>
      </c>
      <c r="K449" s="111">
        <v>5655000</v>
      </c>
      <c r="L449" s="165">
        <f t="shared" si="154"/>
        <v>0.19258118037449631</v>
      </c>
      <c r="M449" s="162"/>
    </row>
    <row r="450" spans="1:13">
      <c r="A450" s="110"/>
      <c r="B450" s="49" t="s">
        <v>779</v>
      </c>
      <c r="C450" s="111">
        <v>18785000</v>
      </c>
      <c r="D450" s="111">
        <v>0</v>
      </c>
      <c r="E450" s="111">
        <v>0</v>
      </c>
      <c r="F450" s="111">
        <v>18785000</v>
      </c>
      <c r="G450" s="111">
        <v>9700000</v>
      </c>
      <c r="H450" s="111">
        <v>0</v>
      </c>
      <c r="I450" s="111">
        <v>0</v>
      </c>
      <c r="J450" s="111">
        <v>0</v>
      </c>
      <c r="K450" s="111">
        <v>0</v>
      </c>
      <c r="L450" s="165">
        <f t="shared" si="154"/>
        <v>0</v>
      </c>
      <c r="M450" s="162"/>
    </row>
    <row r="451" spans="1:13">
      <c r="A451" s="110"/>
      <c r="B451" s="49" t="s">
        <v>667</v>
      </c>
      <c r="C451" s="111">
        <v>20000000</v>
      </c>
      <c r="D451" s="111">
        <v>0</v>
      </c>
      <c r="E451" s="111">
        <v>0</v>
      </c>
      <c r="F451" s="111">
        <v>20000000</v>
      </c>
      <c r="G451" s="111">
        <v>8000000</v>
      </c>
      <c r="H451" s="111">
        <v>0</v>
      </c>
      <c r="I451" s="111">
        <v>0</v>
      </c>
      <c r="J451" s="111">
        <v>0</v>
      </c>
      <c r="K451" s="111">
        <v>0</v>
      </c>
      <c r="L451" s="165">
        <f t="shared" si="154"/>
        <v>0</v>
      </c>
      <c r="M451" s="162"/>
    </row>
    <row r="452" spans="1:13">
      <c r="A452" s="110"/>
      <c r="B452" s="49" t="s">
        <v>668</v>
      </c>
      <c r="C452" s="111">
        <v>35108000</v>
      </c>
      <c r="D452" s="111">
        <v>0</v>
      </c>
      <c r="E452" s="111">
        <v>0</v>
      </c>
      <c r="F452" s="111">
        <v>35108000</v>
      </c>
      <c r="G452" s="111">
        <v>0</v>
      </c>
      <c r="H452" s="111">
        <v>0</v>
      </c>
      <c r="I452" s="111">
        <v>0</v>
      </c>
      <c r="J452" s="111">
        <v>0</v>
      </c>
      <c r="K452" s="111">
        <v>0</v>
      </c>
      <c r="L452" s="165">
        <f t="shared" si="154"/>
        <v>0</v>
      </c>
      <c r="M452" s="162"/>
    </row>
    <row r="453" spans="1:13">
      <c r="A453" s="110"/>
      <c r="B453" s="49" t="s">
        <v>669</v>
      </c>
      <c r="C453" s="111">
        <v>0</v>
      </c>
      <c r="D453" s="111">
        <v>0</v>
      </c>
      <c r="E453" s="111">
        <v>6000000</v>
      </c>
      <c r="F453" s="111">
        <v>6000000</v>
      </c>
      <c r="G453" s="111">
        <v>0</v>
      </c>
      <c r="H453" s="111">
        <v>0</v>
      </c>
      <c r="I453" s="111">
        <v>0</v>
      </c>
      <c r="J453" s="111">
        <v>0</v>
      </c>
      <c r="K453" s="111">
        <v>0</v>
      </c>
      <c r="L453" s="165">
        <f t="shared" si="154"/>
        <v>0</v>
      </c>
      <c r="M453" s="162"/>
    </row>
    <row r="454" spans="1:13">
      <c r="A454" s="110"/>
      <c r="B454" s="49" t="s">
        <v>670</v>
      </c>
      <c r="C454" s="111">
        <v>44990000</v>
      </c>
      <c r="D454" s="111">
        <v>0</v>
      </c>
      <c r="E454" s="111">
        <v>0</v>
      </c>
      <c r="F454" s="111">
        <v>44990000</v>
      </c>
      <c r="G454" s="111">
        <v>22880188</v>
      </c>
      <c r="H454" s="111">
        <v>0</v>
      </c>
      <c r="I454" s="111">
        <v>18201188</v>
      </c>
      <c r="J454" s="111">
        <v>4701472</v>
      </c>
      <c r="K454" s="111">
        <v>14653660</v>
      </c>
      <c r="L454" s="165">
        <f t="shared" si="154"/>
        <v>0.40456074683262949</v>
      </c>
      <c r="M454" s="162"/>
    </row>
    <row r="455" spans="1:13">
      <c r="A455" s="110"/>
      <c r="B455" s="49" t="s">
        <v>671</v>
      </c>
      <c r="C455" s="111">
        <v>19689000</v>
      </c>
      <c r="D455" s="111">
        <v>0</v>
      </c>
      <c r="E455" s="111">
        <v>0</v>
      </c>
      <c r="F455" s="111">
        <v>19689000</v>
      </c>
      <c r="G455" s="111">
        <v>17087500</v>
      </c>
      <c r="H455" s="111">
        <v>0</v>
      </c>
      <c r="I455" s="111">
        <v>2053750</v>
      </c>
      <c r="J455" s="111">
        <v>0</v>
      </c>
      <c r="K455" s="111">
        <v>2053750</v>
      </c>
      <c r="L455" s="165">
        <f t="shared" si="154"/>
        <v>0.10430951292599928</v>
      </c>
      <c r="M455" s="162"/>
    </row>
    <row r="456" spans="1:13">
      <c r="A456" s="110"/>
      <c r="B456" s="49" t="s">
        <v>672</v>
      </c>
      <c r="C456" s="111">
        <v>26683000</v>
      </c>
      <c r="D456" s="111">
        <v>0</v>
      </c>
      <c r="E456" s="111">
        <v>0</v>
      </c>
      <c r="F456" s="111">
        <v>26683000</v>
      </c>
      <c r="G456" s="111">
        <v>3594062</v>
      </c>
      <c r="H456" s="111">
        <v>0</v>
      </c>
      <c r="I456" s="111">
        <v>3594062</v>
      </c>
      <c r="J456" s="111">
        <v>0</v>
      </c>
      <c r="K456" s="111">
        <v>3594062</v>
      </c>
      <c r="L456" s="165">
        <f t="shared" si="154"/>
        <v>0.13469482442004271</v>
      </c>
      <c r="M456" s="162"/>
    </row>
    <row r="457" spans="1:13">
      <c r="A457" s="110"/>
      <c r="B457" s="49" t="s">
        <v>780</v>
      </c>
      <c r="C457" s="111">
        <v>10300000</v>
      </c>
      <c r="D457" s="111">
        <v>0</v>
      </c>
      <c r="E457" s="111">
        <v>0</v>
      </c>
      <c r="F457" s="111">
        <v>10300000</v>
      </c>
      <c r="G457" s="111">
        <v>0</v>
      </c>
      <c r="H457" s="111">
        <v>0</v>
      </c>
      <c r="I457" s="111">
        <v>0</v>
      </c>
      <c r="J457" s="111">
        <v>0</v>
      </c>
      <c r="K457" s="111">
        <v>0</v>
      </c>
      <c r="L457" s="165">
        <f t="shared" si="154"/>
        <v>0</v>
      </c>
      <c r="M457" s="162"/>
    </row>
    <row r="458" spans="1:13">
      <c r="A458" s="110"/>
      <c r="B458" s="49" t="s">
        <v>781</v>
      </c>
      <c r="C458" s="111">
        <v>13184000</v>
      </c>
      <c r="D458" s="111">
        <v>0</v>
      </c>
      <c r="E458" s="111">
        <v>0</v>
      </c>
      <c r="F458" s="111">
        <v>13184000</v>
      </c>
      <c r="G458" s="111">
        <v>0</v>
      </c>
      <c r="H458" s="111">
        <v>0</v>
      </c>
      <c r="I458" s="111">
        <v>0</v>
      </c>
      <c r="J458" s="111">
        <v>0</v>
      </c>
      <c r="K458" s="111">
        <v>0</v>
      </c>
      <c r="L458" s="165">
        <f t="shared" si="154"/>
        <v>0</v>
      </c>
      <c r="M458" s="162"/>
    </row>
    <row r="459" spans="1:13">
      <c r="A459" s="110"/>
      <c r="B459" s="49" t="s">
        <v>674</v>
      </c>
      <c r="C459" s="111">
        <v>5801000</v>
      </c>
      <c r="D459" s="111">
        <v>0</v>
      </c>
      <c r="E459" s="111">
        <v>0</v>
      </c>
      <c r="F459" s="111">
        <v>5801000</v>
      </c>
      <c r="G459" s="111">
        <v>0</v>
      </c>
      <c r="H459" s="111">
        <v>0</v>
      </c>
      <c r="I459" s="111">
        <v>0</v>
      </c>
      <c r="J459" s="111">
        <v>0</v>
      </c>
      <c r="K459" s="111">
        <v>0</v>
      </c>
      <c r="L459" s="165">
        <f t="shared" ref="L459:L522" si="171">+IFERROR(I459/F459,0)</f>
        <v>0</v>
      </c>
      <c r="M459" s="162"/>
    </row>
    <row r="460" spans="1:13">
      <c r="A460" s="110"/>
      <c r="B460" s="49" t="s">
        <v>675</v>
      </c>
      <c r="C460" s="111">
        <v>3797000</v>
      </c>
      <c r="D460" s="111">
        <v>0</v>
      </c>
      <c r="E460" s="111">
        <v>0</v>
      </c>
      <c r="F460" s="111">
        <v>3797000</v>
      </c>
      <c r="G460" s="111">
        <v>0</v>
      </c>
      <c r="H460" s="111">
        <v>0</v>
      </c>
      <c r="I460" s="111">
        <v>0</v>
      </c>
      <c r="J460" s="111">
        <v>0</v>
      </c>
      <c r="K460" s="111">
        <v>0</v>
      </c>
      <c r="L460" s="165">
        <f t="shared" si="171"/>
        <v>0</v>
      </c>
      <c r="M460" s="162"/>
    </row>
    <row r="461" spans="1:13">
      <c r="A461" s="110"/>
      <c r="B461" s="49" t="s">
        <v>729</v>
      </c>
      <c r="C461" s="111">
        <v>25657000</v>
      </c>
      <c r="D461" s="111">
        <v>0</v>
      </c>
      <c r="E461" s="111">
        <v>0</v>
      </c>
      <c r="F461" s="111">
        <v>25657000</v>
      </c>
      <c r="G461" s="111">
        <v>23579146</v>
      </c>
      <c r="H461" s="111">
        <v>0</v>
      </c>
      <c r="I461" s="111">
        <v>23579146</v>
      </c>
      <c r="J461" s="111">
        <v>0</v>
      </c>
      <c r="K461" s="111">
        <v>23579146</v>
      </c>
      <c r="L461" s="165">
        <f t="shared" si="171"/>
        <v>0.91901414818568028</v>
      </c>
      <c r="M461" s="162"/>
    </row>
    <row r="462" spans="1:13">
      <c r="A462" s="110"/>
      <c r="B462" s="49" t="s">
        <v>782</v>
      </c>
      <c r="C462" s="111">
        <v>90000000</v>
      </c>
      <c r="D462" s="111">
        <v>0</v>
      </c>
      <c r="E462" s="111">
        <v>0</v>
      </c>
      <c r="F462" s="111">
        <v>90000000</v>
      </c>
      <c r="G462" s="111">
        <v>0</v>
      </c>
      <c r="H462" s="111">
        <v>0</v>
      </c>
      <c r="I462" s="111">
        <v>0</v>
      </c>
      <c r="J462" s="111">
        <v>0</v>
      </c>
      <c r="K462" s="111">
        <v>0</v>
      </c>
      <c r="L462" s="165">
        <f t="shared" si="171"/>
        <v>0</v>
      </c>
      <c r="M462" s="162"/>
    </row>
    <row r="463" spans="1:13">
      <c r="A463" s="110"/>
      <c r="B463" s="49" t="s">
        <v>689</v>
      </c>
      <c r="C463" s="111">
        <v>2322000</v>
      </c>
      <c r="D463" s="111">
        <v>0</v>
      </c>
      <c r="E463" s="111">
        <v>0</v>
      </c>
      <c r="F463" s="111">
        <v>2322000</v>
      </c>
      <c r="G463" s="111">
        <v>0</v>
      </c>
      <c r="H463" s="111">
        <v>0</v>
      </c>
      <c r="I463" s="111">
        <v>0</v>
      </c>
      <c r="J463" s="111">
        <v>0</v>
      </c>
      <c r="K463" s="111">
        <v>0</v>
      </c>
      <c r="L463" s="165">
        <f t="shared" si="171"/>
        <v>0</v>
      </c>
      <c r="M463" s="162"/>
    </row>
    <row r="464" spans="1:13">
      <c r="A464" s="110"/>
      <c r="B464" s="49" t="s">
        <v>756</v>
      </c>
      <c r="C464" s="111">
        <v>11602000</v>
      </c>
      <c r="D464" s="111">
        <v>0</v>
      </c>
      <c r="E464" s="111">
        <v>0</v>
      </c>
      <c r="F464" s="111">
        <v>11602000</v>
      </c>
      <c r="G464" s="111">
        <v>0</v>
      </c>
      <c r="H464" s="111">
        <v>0</v>
      </c>
      <c r="I464" s="111">
        <v>0</v>
      </c>
      <c r="J464" s="111">
        <v>0</v>
      </c>
      <c r="K464" s="111">
        <v>0</v>
      </c>
      <c r="L464" s="165">
        <f t="shared" si="171"/>
        <v>0</v>
      </c>
      <c r="M464" s="162"/>
    </row>
    <row r="465" spans="1:13">
      <c r="A465" s="110"/>
      <c r="B465" s="49" t="s">
        <v>699</v>
      </c>
      <c r="C465" s="111">
        <v>0</v>
      </c>
      <c r="D465" s="111">
        <v>0</v>
      </c>
      <c r="E465" s="111">
        <v>0</v>
      </c>
      <c r="F465" s="111">
        <v>0</v>
      </c>
      <c r="G465" s="111">
        <v>0</v>
      </c>
      <c r="H465" s="111">
        <v>0</v>
      </c>
      <c r="I465" s="111">
        <v>0</v>
      </c>
      <c r="J465" s="111">
        <v>0</v>
      </c>
      <c r="K465" s="111">
        <v>0</v>
      </c>
      <c r="L465" s="165">
        <f t="shared" si="171"/>
        <v>0</v>
      </c>
      <c r="M465" s="162"/>
    </row>
    <row r="466" spans="1:13" s="3" customFormat="1">
      <c r="A466" s="30" t="s">
        <v>481</v>
      </c>
      <c r="B466" s="31" t="s">
        <v>783</v>
      </c>
      <c r="C466" s="33">
        <v>50000000</v>
      </c>
      <c r="D466" s="33">
        <v>0</v>
      </c>
      <c r="E466" s="33">
        <v>0</v>
      </c>
      <c r="F466" s="33">
        <v>50000000</v>
      </c>
      <c r="G466" s="33">
        <v>0</v>
      </c>
      <c r="H466" s="33">
        <v>0</v>
      </c>
      <c r="I466" s="33">
        <v>0</v>
      </c>
      <c r="J466" s="33">
        <v>0</v>
      </c>
      <c r="K466" s="33">
        <v>0</v>
      </c>
      <c r="L466" s="165">
        <f t="shared" si="171"/>
        <v>0</v>
      </c>
      <c r="M466" s="162"/>
    </row>
    <row r="467" spans="1:13" customFormat="1">
      <c r="A467" s="59" t="s">
        <v>482</v>
      </c>
      <c r="B467" s="60" t="s">
        <v>483</v>
      </c>
      <c r="C467" s="61">
        <f>+SUM(C468:C470)</f>
        <v>2216118000</v>
      </c>
      <c r="D467" s="61">
        <f t="shared" ref="D467:K467" si="172">+SUM(D468:D470)</f>
        <v>0</v>
      </c>
      <c r="E467" s="61">
        <f t="shared" si="172"/>
        <v>14000000</v>
      </c>
      <c r="F467" s="61">
        <f t="shared" si="172"/>
        <v>2230118000</v>
      </c>
      <c r="G467" s="61">
        <f t="shared" si="172"/>
        <v>1048856987</v>
      </c>
      <c r="H467" s="61">
        <f t="shared" si="172"/>
        <v>191699307</v>
      </c>
      <c r="I467" s="61">
        <f t="shared" si="172"/>
        <v>1048856987</v>
      </c>
      <c r="J467" s="61">
        <f t="shared" si="172"/>
        <v>191699307</v>
      </c>
      <c r="K467" s="61">
        <f t="shared" si="172"/>
        <v>1048856987</v>
      </c>
      <c r="L467" s="165">
        <f t="shared" si="171"/>
        <v>0.47031456945327554</v>
      </c>
      <c r="M467" s="162"/>
    </row>
    <row r="468" spans="1:13" s="3" customFormat="1">
      <c r="A468" s="30" t="s">
        <v>484</v>
      </c>
      <c r="B468" s="31" t="s">
        <v>784</v>
      </c>
      <c r="C468" s="33">
        <v>1800000000</v>
      </c>
      <c r="D468" s="33">
        <v>0</v>
      </c>
      <c r="E468" s="33">
        <v>0</v>
      </c>
      <c r="F468" s="33">
        <v>1800000000</v>
      </c>
      <c r="G468" s="33">
        <v>920864490</v>
      </c>
      <c r="H468" s="33">
        <v>167524540</v>
      </c>
      <c r="I468" s="33">
        <v>920864490</v>
      </c>
      <c r="J468" s="33">
        <v>167524540</v>
      </c>
      <c r="K468" s="33">
        <v>920864490</v>
      </c>
      <c r="L468" s="165">
        <f t="shared" si="171"/>
        <v>0.51159138333333332</v>
      </c>
      <c r="M468" s="162"/>
    </row>
    <row r="469" spans="1:13" s="3" customFormat="1">
      <c r="A469" s="30" t="s">
        <v>485</v>
      </c>
      <c r="B469" s="31" t="s">
        <v>785</v>
      </c>
      <c r="C469" s="33">
        <v>999000</v>
      </c>
      <c r="D469" s="33">
        <v>0</v>
      </c>
      <c r="E469" s="33">
        <v>14000000</v>
      </c>
      <c r="F469" s="33">
        <v>14999000</v>
      </c>
      <c r="G469" s="33">
        <v>210720</v>
      </c>
      <c r="H469" s="33">
        <v>23920</v>
      </c>
      <c r="I469" s="33">
        <v>210720</v>
      </c>
      <c r="J469" s="33">
        <v>23920</v>
      </c>
      <c r="K469" s="33">
        <v>210720</v>
      </c>
      <c r="L469" s="165">
        <f t="shared" si="171"/>
        <v>1.4048936595773052E-2</v>
      </c>
      <c r="M469" s="162"/>
    </row>
    <row r="470" spans="1:13" s="3" customFormat="1">
      <c r="A470" s="30" t="s">
        <v>486</v>
      </c>
      <c r="B470" s="31" t="s">
        <v>786</v>
      </c>
      <c r="C470" s="33">
        <v>415119000</v>
      </c>
      <c r="D470" s="33">
        <v>0</v>
      </c>
      <c r="E470" s="33">
        <v>0</v>
      </c>
      <c r="F470" s="33">
        <v>415119000</v>
      </c>
      <c r="G470" s="33">
        <v>127781777</v>
      </c>
      <c r="H470" s="33">
        <v>24150847</v>
      </c>
      <c r="I470" s="33">
        <v>127781777</v>
      </c>
      <c r="J470" s="33">
        <v>24150847</v>
      </c>
      <c r="K470" s="33">
        <v>127781777</v>
      </c>
      <c r="L470" s="165">
        <f t="shared" si="171"/>
        <v>0.30781963003379753</v>
      </c>
      <c r="M470" s="162"/>
    </row>
    <row r="471" spans="1:13" customFormat="1">
      <c r="A471" s="59" t="s">
        <v>487</v>
      </c>
      <c r="B471" s="60" t="s">
        <v>488</v>
      </c>
      <c r="C471" s="61">
        <f>+C472+C473+C474+C477+C480+C481+C482+C483+C484+C487+C488+C489+C490+C491</f>
        <v>2583392000</v>
      </c>
      <c r="D471" s="61">
        <f t="shared" ref="D471:K471" si="173">+D472+D473+D474+D477+D480+D481+D482+D483+D484+D487+D488+D489+D490+D491</f>
        <v>0</v>
      </c>
      <c r="E471" s="61">
        <f t="shared" si="173"/>
        <v>110092727</v>
      </c>
      <c r="F471" s="61">
        <f t="shared" si="173"/>
        <v>2693484727</v>
      </c>
      <c r="G471" s="61">
        <f t="shared" si="173"/>
        <v>108212678</v>
      </c>
      <c r="H471" s="61">
        <f t="shared" si="173"/>
        <v>64212678</v>
      </c>
      <c r="I471" s="61">
        <f t="shared" si="173"/>
        <v>108212678</v>
      </c>
      <c r="J471" s="61">
        <f t="shared" si="173"/>
        <v>98212677</v>
      </c>
      <c r="K471" s="61">
        <f t="shared" si="173"/>
        <v>98212677</v>
      </c>
      <c r="L471" s="165">
        <f t="shared" si="171"/>
        <v>4.0175716207059078E-2</v>
      </c>
      <c r="M471" s="162"/>
    </row>
    <row r="472" spans="1:13" s="3" customFormat="1">
      <c r="A472" s="30" t="s">
        <v>489</v>
      </c>
      <c r="B472" s="31" t="s">
        <v>787</v>
      </c>
      <c r="C472" s="33">
        <v>38392000</v>
      </c>
      <c r="D472" s="33">
        <v>0</v>
      </c>
      <c r="E472" s="33">
        <v>0</v>
      </c>
      <c r="F472" s="33">
        <v>38392000</v>
      </c>
      <c r="G472" s="33">
        <v>0</v>
      </c>
      <c r="H472" s="33">
        <v>0</v>
      </c>
      <c r="I472" s="33">
        <v>0</v>
      </c>
      <c r="J472" s="33">
        <v>0</v>
      </c>
      <c r="K472" s="33">
        <v>0</v>
      </c>
      <c r="L472" s="165">
        <f t="shared" si="171"/>
        <v>0</v>
      </c>
      <c r="M472" s="162"/>
    </row>
    <row r="473" spans="1:13" s="3" customFormat="1">
      <c r="A473" s="30" t="s">
        <v>490</v>
      </c>
      <c r="B473" s="31" t="s">
        <v>788</v>
      </c>
      <c r="C473" s="33">
        <v>100000000</v>
      </c>
      <c r="D473" s="33">
        <v>0</v>
      </c>
      <c r="E473" s="33">
        <v>0</v>
      </c>
      <c r="F473" s="33">
        <v>100000000</v>
      </c>
      <c r="G473" s="33">
        <v>0</v>
      </c>
      <c r="H473" s="33">
        <v>0</v>
      </c>
      <c r="I473" s="33">
        <v>0</v>
      </c>
      <c r="J473" s="33">
        <v>0</v>
      </c>
      <c r="K473" s="33">
        <v>0</v>
      </c>
      <c r="L473" s="165">
        <f t="shared" si="171"/>
        <v>0</v>
      </c>
      <c r="M473" s="162"/>
    </row>
    <row r="474" spans="1:13" s="3" customFormat="1">
      <c r="A474" s="46" t="s">
        <v>491</v>
      </c>
      <c r="B474" s="47" t="s">
        <v>789</v>
      </c>
      <c r="C474" s="48">
        <f>+C475+C476</f>
        <v>190000000</v>
      </c>
      <c r="D474" s="48">
        <f t="shared" ref="D474:K474" si="174">+D475+D476</f>
        <v>0</v>
      </c>
      <c r="E474" s="48">
        <f t="shared" si="174"/>
        <v>33356392</v>
      </c>
      <c r="F474" s="48">
        <f t="shared" si="174"/>
        <v>223356392</v>
      </c>
      <c r="G474" s="48">
        <f t="shared" si="174"/>
        <v>0</v>
      </c>
      <c r="H474" s="48">
        <f t="shared" si="174"/>
        <v>0</v>
      </c>
      <c r="I474" s="48">
        <f t="shared" si="174"/>
        <v>0</v>
      </c>
      <c r="J474" s="48">
        <f t="shared" si="174"/>
        <v>0</v>
      </c>
      <c r="K474" s="48">
        <f t="shared" si="174"/>
        <v>0</v>
      </c>
      <c r="L474" s="165">
        <f t="shared" si="171"/>
        <v>0</v>
      </c>
      <c r="M474" s="162"/>
    </row>
    <row r="475" spans="1:13">
      <c r="A475" s="110"/>
      <c r="B475" s="49" t="s">
        <v>683</v>
      </c>
      <c r="C475" s="111">
        <v>100000000</v>
      </c>
      <c r="D475" s="111">
        <v>0</v>
      </c>
      <c r="E475" s="111">
        <v>0</v>
      </c>
      <c r="F475" s="111">
        <v>100000000</v>
      </c>
      <c r="G475" s="111">
        <v>0</v>
      </c>
      <c r="H475" s="111">
        <v>0</v>
      </c>
      <c r="I475" s="111">
        <v>0</v>
      </c>
      <c r="J475" s="111">
        <v>0</v>
      </c>
      <c r="K475" s="111">
        <v>0</v>
      </c>
      <c r="L475" s="165">
        <f t="shared" si="171"/>
        <v>0</v>
      </c>
      <c r="M475" s="162"/>
    </row>
    <row r="476" spans="1:13">
      <c r="A476" s="110"/>
      <c r="B476" s="49" t="s">
        <v>799</v>
      </c>
      <c r="C476" s="111">
        <v>90000000</v>
      </c>
      <c r="D476" s="111">
        <v>0</v>
      </c>
      <c r="E476" s="111">
        <v>33356392</v>
      </c>
      <c r="F476" s="111">
        <v>123356392</v>
      </c>
      <c r="G476" s="111">
        <v>0</v>
      </c>
      <c r="H476" s="111">
        <v>0</v>
      </c>
      <c r="I476" s="111">
        <v>0</v>
      </c>
      <c r="J476" s="111">
        <v>0</v>
      </c>
      <c r="K476" s="111">
        <v>0</v>
      </c>
      <c r="L476" s="165">
        <f t="shared" si="171"/>
        <v>0</v>
      </c>
      <c r="M476" s="162"/>
    </row>
    <row r="477" spans="1:13" s="3" customFormat="1">
      <c r="A477" s="46" t="s">
        <v>492</v>
      </c>
      <c r="B477" s="47" t="s">
        <v>790</v>
      </c>
      <c r="C477" s="48">
        <f>+C478+C479</f>
        <v>970000000</v>
      </c>
      <c r="D477" s="48">
        <f t="shared" ref="D477:K477" si="175">+D478+D479</f>
        <v>0</v>
      </c>
      <c r="E477" s="48">
        <f t="shared" si="175"/>
        <v>54212678</v>
      </c>
      <c r="F477" s="48">
        <f t="shared" si="175"/>
        <v>1024212678</v>
      </c>
      <c r="G477" s="48">
        <f t="shared" si="175"/>
        <v>54212678</v>
      </c>
      <c r="H477" s="48">
        <f t="shared" si="175"/>
        <v>54212678</v>
      </c>
      <c r="I477" s="48">
        <f t="shared" si="175"/>
        <v>54212678</v>
      </c>
      <c r="J477" s="48">
        <f t="shared" si="175"/>
        <v>54212678</v>
      </c>
      <c r="K477" s="48">
        <f t="shared" si="175"/>
        <v>54212678</v>
      </c>
      <c r="L477" s="165">
        <f t="shared" si="171"/>
        <v>5.293107492660816E-2</v>
      </c>
      <c r="M477" s="162"/>
    </row>
    <row r="478" spans="1:13">
      <c r="A478" s="110"/>
      <c r="B478" s="49" t="s">
        <v>683</v>
      </c>
      <c r="C478" s="111">
        <v>70000000</v>
      </c>
      <c r="D478" s="111">
        <v>0</v>
      </c>
      <c r="E478" s="111">
        <v>0</v>
      </c>
      <c r="F478" s="111">
        <v>70000000</v>
      </c>
      <c r="G478" s="111">
        <v>0</v>
      </c>
      <c r="H478" s="111">
        <v>0</v>
      </c>
      <c r="I478" s="111">
        <v>0</v>
      </c>
      <c r="J478" s="111">
        <v>0</v>
      </c>
      <c r="K478" s="111">
        <v>0</v>
      </c>
      <c r="L478" s="165">
        <f t="shared" si="171"/>
        <v>0</v>
      </c>
      <c r="M478" s="162"/>
    </row>
    <row r="479" spans="1:13">
      <c r="A479" s="110"/>
      <c r="B479" s="49" t="s">
        <v>799</v>
      </c>
      <c r="C479" s="111">
        <v>900000000</v>
      </c>
      <c r="D479" s="111">
        <v>0</v>
      </c>
      <c r="E479" s="111">
        <v>54212678</v>
      </c>
      <c r="F479" s="111">
        <v>954212678</v>
      </c>
      <c r="G479" s="111">
        <v>54212678</v>
      </c>
      <c r="H479" s="111">
        <v>54212678</v>
      </c>
      <c r="I479" s="111">
        <v>54212678</v>
      </c>
      <c r="J479" s="111">
        <v>54212678</v>
      </c>
      <c r="K479" s="111">
        <v>54212678</v>
      </c>
      <c r="L479" s="165">
        <f t="shared" si="171"/>
        <v>5.6814040779282121E-2</v>
      </c>
      <c r="M479" s="162"/>
    </row>
    <row r="480" spans="1:13" s="3" customFormat="1">
      <c r="A480" s="30" t="s">
        <v>493</v>
      </c>
      <c r="B480" s="31" t="s">
        <v>791</v>
      </c>
      <c r="C480" s="33">
        <v>40000000</v>
      </c>
      <c r="D480" s="33">
        <v>0</v>
      </c>
      <c r="E480" s="33">
        <v>0</v>
      </c>
      <c r="F480" s="33">
        <v>40000000</v>
      </c>
      <c r="G480" s="33">
        <v>10000000</v>
      </c>
      <c r="H480" s="33">
        <v>10000000</v>
      </c>
      <c r="I480" s="33">
        <v>10000000</v>
      </c>
      <c r="J480" s="33">
        <v>0</v>
      </c>
      <c r="K480" s="33">
        <v>0</v>
      </c>
      <c r="L480" s="165">
        <f t="shared" si="171"/>
        <v>0.25</v>
      </c>
      <c r="M480" s="162"/>
    </row>
    <row r="481" spans="1:13" s="3" customFormat="1">
      <c r="A481" s="30" t="s">
        <v>494</v>
      </c>
      <c r="B481" s="31" t="s">
        <v>792</v>
      </c>
      <c r="C481" s="33">
        <v>10000000</v>
      </c>
      <c r="D481" s="33">
        <v>0</v>
      </c>
      <c r="E481" s="33">
        <v>0</v>
      </c>
      <c r="F481" s="33">
        <v>10000000</v>
      </c>
      <c r="G481" s="33">
        <v>0</v>
      </c>
      <c r="H481" s="33">
        <v>0</v>
      </c>
      <c r="I481" s="33">
        <v>0</v>
      </c>
      <c r="J481" s="33">
        <v>0</v>
      </c>
      <c r="K481" s="33">
        <v>0</v>
      </c>
      <c r="L481" s="165">
        <f t="shared" si="171"/>
        <v>0</v>
      </c>
      <c r="M481" s="162"/>
    </row>
    <row r="482" spans="1:13" s="3" customFormat="1">
      <c r="A482" s="30" t="s">
        <v>495</v>
      </c>
      <c r="B482" s="31" t="s">
        <v>793</v>
      </c>
      <c r="C482" s="33">
        <v>50000000</v>
      </c>
      <c r="D482" s="33">
        <v>0</v>
      </c>
      <c r="E482" s="33">
        <v>0</v>
      </c>
      <c r="F482" s="33">
        <v>50000000</v>
      </c>
      <c r="G482" s="33">
        <v>0</v>
      </c>
      <c r="H482" s="33">
        <v>0</v>
      </c>
      <c r="I482" s="33">
        <v>0</v>
      </c>
      <c r="J482" s="33">
        <v>0</v>
      </c>
      <c r="K482" s="33">
        <v>0</v>
      </c>
      <c r="L482" s="165">
        <f t="shared" si="171"/>
        <v>0</v>
      </c>
      <c r="M482" s="162"/>
    </row>
    <row r="483" spans="1:13" s="3" customFormat="1">
      <c r="A483" s="30" t="s">
        <v>496</v>
      </c>
      <c r="B483" s="31" t="s">
        <v>794</v>
      </c>
      <c r="C483" s="33">
        <v>110000000</v>
      </c>
      <c r="D483" s="33">
        <v>0</v>
      </c>
      <c r="E483" s="33">
        <v>0</v>
      </c>
      <c r="F483" s="33">
        <v>110000000</v>
      </c>
      <c r="G483" s="33">
        <v>0</v>
      </c>
      <c r="H483" s="33">
        <v>0</v>
      </c>
      <c r="I483" s="33">
        <v>0</v>
      </c>
      <c r="J483" s="33">
        <v>0</v>
      </c>
      <c r="K483" s="33">
        <v>0</v>
      </c>
      <c r="L483" s="165">
        <f t="shared" si="171"/>
        <v>0</v>
      </c>
      <c r="M483" s="162"/>
    </row>
    <row r="484" spans="1:13" s="3" customFormat="1">
      <c r="A484" s="46" t="s">
        <v>497</v>
      </c>
      <c r="B484" s="47" t="s">
        <v>795</v>
      </c>
      <c r="C484" s="48">
        <f>+C485+C486</f>
        <v>525000000</v>
      </c>
      <c r="D484" s="48">
        <f t="shared" ref="D484:K484" si="176">+D485+D486</f>
        <v>0</v>
      </c>
      <c r="E484" s="48">
        <f t="shared" si="176"/>
        <v>0</v>
      </c>
      <c r="F484" s="48">
        <f t="shared" si="176"/>
        <v>525000000</v>
      </c>
      <c r="G484" s="48">
        <f t="shared" si="176"/>
        <v>0</v>
      </c>
      <c r="H484" s="48">
        <f t="shared" si="176"/>
        <v>0</v>
      </c>
      <c r="I484" s="48">
        <f t="shared" si="176"/>
        <v>0</v>
      </c>
      <c r="J484" s="48">
        <f t="shared" si="176"/>
        <v>0</v>
      </c>
      <c r="K484" s="48">
        <f t="shared" si="176"/>
        <v>0</v>
      </c>
      <c r="L484" s="165">
        <f t="shared" si="171"/>
        <v>0</v>
      </c>
      <c r="M484" s="162"/>
    </row>
    <row r="485" spans="1:13">
      <c r="A485" s="110"/>
      <c r="B485" s="49" t="s">
        <v>673</v>
      </c>
      <c r="C485" s="111">
        <v>25000000</v>
      </c>
      <c r="D485" s="111">
        <v>0</v>
      </c>
      <c r="E485" s="111">
        <v>0</v>
      </c>
      <c r="F485" s="111">
        <v>25000000</v>
      </c>
      <c r="G485" s="111">
        <v>0</v>
      </c>
      <c r="H485" s="111">
        <v>0</v>
      </c>
      <c r="I485" s="111">
        <v>0</v>
      </c>
      <c r="J485" s="111">
        <v>0</v>
      </c>
      <c r="K485" s="111">
        <v>0</v>
      </c>
      <c r="L485" s="165">
        <f t="shared" si="171"/>
        <v>0</v>
      </c>
      <c r="M485" s="162"/>
    </row>
    <row r="486" spans="1:13">
      <c r="A486" s="110"/>
      <c r="B486" s="49" t="s">
        <v>680</v>
      </c>
      <c r="C486" s="111">
        <v>500000000</v>
      </c>
      <c r="D486" s="111">
        <v>0</v>
      </c>
      <c r="E486" s="111">
        <v>0</v>
      </c>
      <c r="F486" s="111">
        <v>500000000</v>
      </c>
      <c r="G486" s="111">
        <v>0</v>
      </c>
      <c r="H486" s="111">
        <v>0</v>
      </c>
      <c r="I486" s="111">
        <v>0</v>
      </c>
      <c r="J486" s="111">
        <v>0</v>
      </c>
      <c r="K486" s="111">
        <v>0</v>
      </c>
      <c r="L486" s="165">
        <f t="shared" si="171"/>
        <v>0</v>
      </c>
      <c r="M486" s="162"/>
    </row>
    <row r="487" spans="1:13" s="3" customFormat="1">
      <c r="A487" s="30" t="s">
        <v>498</v>
      </c>
      <c r="B487" s="31" t="s">
        <v>1093</v>
      </c>
      <c r="C487" s="33">
        <v>50000000</v>
      </c>
      <c r="D487" s="33">
        <v>0</v>
      </c>
      <c r="E487" s="33">
        <v>0</v>
      </c>
      <c r="F487" s="33">
        <v>50000000</v>
      </c>
      <c r="G487" s="33">
        <v>0</v>
      </c>
      <c r="H487" s="33">
        <v>0</v>
      </c>
      <c r="I487" s="33">
        <v>0</v>
      </c>
      <c r="J487" s="33">
        <v>0</v>
      </c>
      <c r="K487" s="33">
        <v>0</v>
      </c>
      <c r="L487" s="165">
        <f t="shared" si="171"/>
        <v>0</v>
      </c>
      <c r="M487" s="162"/>
    </row>
    <row r="488" spans="1:13" s="3" customFormat="1">
      <c r="A488" s="30" t="s">
        <v>499</v>
      </c>
      <c r="B488" s="31" t="s">
        <v>796</v>
      </c>
      <c r="C488" s="33">
        <v>120000000</v>
      </c>
      <c r="D488" s="33">
        <v>0</v>
      </c>
      <c r="E488" s="33">
        <v>16689750</v>
      </c>
      <c r="F488" s="33">
        <v>136689750</v>
      </c>
      <c r="G488" s="33">
        <v>44000000</v>
      </c>
      <c r="H488" s="33">
        <v>0</v>
      </c>
      <c r="I488" s="33">
        <v>44000000</v>
      </c>
      <c r="J488" s="33">
        <v>43999999</v>
      </c>
      <c r="K488" s="33">
        <v>43999999</v>
      </c>
      <c r="L488" s="165">
        <f t="shared" si="171"/>
        <v>0.32189685034905691</v>
      </c>
      <c r="M488" s="162"/>
    </row>
    <row r="489" spans="1:13" s="3" customFormat="1">
      <c r="A489" s="30" t="s">
        <v>500</v>
      </c>
      <c r="B489" s="31" t="s">
        <v>797</v>
      </c>
      <c r="C489" s="33">
        <v>30000000</v>
      </c>
      <c r="D489" s="33">
        <v>0</v>
      </c>
      <c r="E489" s="33">
        <v>0</v>
      </c>
      <c r="F489" s="33">
        <v>30000000</v>
      </c>
      <c r="G489" s="33">
        <v>0</v>
      </c>
      <c r="H489" s="33">
        <v>0</v>
      </c>
      <c r="I489" s="33">
        <v>0</v>
      </c>
      <c r="J489" s="33">
        <v>0</v>
      </c>
      <c r="K489" s="33">
        <v>0</v>
      </c>
      <c r="L489" s="165">
        <f t="shared" si="171"/>
        <v>0</v>
      </c>
      <c r="M489" s="162"/>
    </row>
    <row r="490" spans="1:13" s="3" customFormat="1">
      <c r="A490" s="30" t="s">
        <v>501</v>
      </c>
      <c r="B490" s="31" t="s">
        <v>1092</v>
      </c>
      <c r="C490" s="33">
        <v>50000000</v>
      </c>
      <c r="D490" s="33">
        <v>0</v>
      </c>
      <c r="E490" s="33">
        <v>5833907</v>
      </c>
      <c r="F490" s="33">
        <v>55833907</v>
      </c>
      <c r="G490" s="33">
        <v>0</v>
      </c>
      <c r="H490" s="33">
        <v>0</v>
      </c>
      <c r="I490" s="33">
        <v>0</v>
      </c>
      <c r="J490" s="33">
        <v>0</v>
      </c>
      <c r="K490" s="33">
        <v>0</v>
      </c>
      <c r="L490" s="165">
        <f t="shared" si="171"/>
        <v>0</v>
      </c>
      <c r="M490" s="162"/>
    </row>
    <row r="491" spans="1:13" s="3" customFormat="1">
      <c r="A491" s="46" t="s">
        <v>502</v>
      </c>
      <c r="B491" s="47" t="s">
        <v>798</v>
      </c>
      <c r="C491" s="48">
        <f>+C492</f>
        <v>300000000</v>
      </c>
      <c r="D491" s="48">
        <f t="shared" ref="D491:K491" si="177">+D492</f>
        <v>0</v>
      </c>
      <c r="E491" s="48">
        <f t="shared" si="177"/>
        <v>0</v>
      </c>
      <c r="F491" s="48">
        <f t="shared" si="177"/>
        <v>300000000</v>
      </c>
      <c r="G491" s="48">
        <f t="shared" si="177"/>
        <v>0</v>
      </c>
      <c r="H491" s="48">
        <f t="shared" si="177"/>
        <v>0</v>
      </c>
      <c r="I491" s="48">
        <f t="shared" si="177"/>
        <v>0</v>
      </c>
      <c r="J491" s="48">
        <f t="shared" si="177"/>
        <v>0</v>
      </c>
      <c r="K491" s="48">
        <f t="shared" si="177"/>
        <v>0</v>
      </c>
      <c r="L491" s="165">
        <f t="shared" si="171"/>
        <v>0</v>
      </c>
      <c r="M491" s="162"/>
    </row>
    <row r="492" spans="1:13">
      <c r="A492" s="110"/>
      <c r="B492" s="49" t="s">
        <v>683</v>
      </c>
      <c r="C492" s="111">
        <v>300000000</v>
      </c>
      <c r="D492" s="111">
        <v>0</v>
      </c>
      <c r="E492" s="111">
        <v>0</v>
      </c>
      <c r="F492" s="111">
        <v>300000000</v>
      </c>
      <c r="G492" s="111">
        <v>0</v>
      </c>
      <c r="H492" s="111">
        <v>0</v>
      </c>
      <c r="I492" s="111">
        <v>0</v>
      </c>
      <c r="J492" s="111">
        <v>0</v>
      </c>
      <c r="K492" s="111">
        <v>0</v>
      </c>
      <c r="L492" s="165">
        <f t="shared" si="171"/>
        <v>0</v>
      </c>
      <c r="M492" s="162"/>
    </row>
    <row r="493" spans="1:13" customFormat="1">
      <c r="A493" s="59" t="s">
        <v>503</v>
      </c>
      <c r="B493" s="60" t="s">
        <v>504</v>
      </c>
      <c r="C493" s="61">
        <f>+C494+C506</f>
        <v>426447000</v>
      </c>
      <c r="D493" s="61">
        <f t="shared" ref="D493:K493" si="178">+D494+D506</f>
        <v>0</v>
      </c>
      <c r="E493" s="61">
        <f t="shared" si="178"/>
        <v>0</v>
      </c>
      <c r="F493" s="61">
        <f t="shared" si="178"/>
        <v>426447000</v>
      </c>
      <c r="G493" s="61">
        <f t="shared" si="178"/>
        <v>216850100</v>
      </c>
      <c r="H493" s="61">
        <f t="shared" si="178"/>
        <v>0</v>
      </c>
      <c r="I493" s="61">
        <f t="shared" si="178"/>
        <v>52257000</v>
      </c>
      <c r="J493" s="61">
        <f t="shared" si="178"/>
        <v>31362096</v>
      </c>
      <c r="K493" s="61">
        <f t="shared" si="178"/>
        <v>31362096</v>
      </c>
      <c r="L493" s="165">
        <f t="shared" si="171"/>
        <v>0.12254043292601426</v>
      </c>
      <c r="M493" s="162"/>
    </row>
    <row r="494" spans="1:13" s="3" customFormat="1">
      <c r="A494" s="46" t="s">
        <v>505</v>
      </c>
      <c r="B494" s="47" t="s">
        <v>506</v>
      </c>
      <c r="C494" s="48">
        <f>+SUM(C495:C505)</f>
        <v>204328000</v>
      </c>
      <c r="D494" s="48">
        <f t="shared" ref="D494:K494" si="179">+SUM(D495:D505)</f>
        <v>0</v>
      </c>
      <c r="E494" s="48">
        <f t="shared" si="179"/>
        <v>0</v>
      </c>
      <c r="F494" s="48">
        <f t="shared" si="179"/>
        <v>204328000</v>
      </c>
      <c r="G494" s="48">
        <f t="shared" si="179"/>
        <v>0</v>
      </c>
      <c r="H494" s="48">
        <f t="shared" si="179"/>
        <v>0</v>
      </c>
      <c r="I494" s="48">
        <f t="shared" si="179"/>
        <v>0</v>
      </c>
      <c r="J494" s="48">
        <f t="shared" si="179"/>
        <v>0</v>
      </c>
      <c r="K494" s="48">
        <f t="shared" si="179"/>
        <v>0</v>
      </c>
      <c r="L494" s="165">
        <f t="shared" si="171"/>
        <v>0</v>
      </c>
      <c r="M494" s="162"/>
    </row>
    <row r="495" spans="1:13">
      <c r="A495" s="110"/>
      <c r="B495" s="49" t="s">
        <v>665</v>
      </c>
      <c r="C495" s="111">
        <v>0</v>
      </c>
      <c r="D495" s="111">
        <v>0</v>
      </c>
      <c r="E495" s="111">
        <v>0</v>
      </c>
      <c r="F495" s="111">
        <v>0</v>
      </c>
      <c r="G495" s="111">
        <v>0</v>
      </c>
      <c r="H495" s="111">
        <v>0</v>
      </c>
      <c r="I495" s="111">
        <v>0</v>
      </c>
      <c r="J495" s="111">
        <v>0</v>
      </c>
      <c r="K495" s="111">
        <v>0</v>
      </c>
      <c r="L495" s="165">
        <f t="shared" si="171"/>
        <v>0</v>
      </c>
      <c r="M495" s="162"/>
    </row>
    <row r="496" spans="1:13">
      <c r="A496" s="110"/>
      <c r="B496" s="49" t="s">
        <v>667</v>
      </c>
      <c r="C496" s="111">
        <v>70000000</v>
      </c>
      <c r="D496" s="111">
        <v>0</v>
      </c>
      <c r="E496" s="111">
        <v>0</v>
      </c>
      <c r="F496" s="111">
        <v>70000000</v>
      </c>
      <c r="G496" s="111">
        <v>0</v>
      </c>
      <c r="H496" s="111">
        <v>0</v>
      </c>
      <c r="I496" s="111">
        <v>0</v>
      </c>
      <c r="J496" s="111">
        <v>0</v>
      </c>
      <c r="K496" s="111">
        <v>0</v>
      </c>
      <c r="L496" s="165">
        <f t="shared" si="171"/>
        <v>0</v>
      </c>
      <c r="M496" s="162"/>
    </row>
    <row r="497" spans="1:13">
      <c r="A497" s="110"/>
      <c r="B497" s="49" t="s">
        <v>668</v>
      </c>
      <c r="C497" s="111">
        <v>50000000</v>
      </c>
      <c r="D497" s="111">
        <v>0</v>
      </c>
      <c r="E497" s="111">
        <v>0</v>
      </c>
      <c r="F497" s="111">
        <v>50000000</v>
      </c>
      <c r="G497" s="111">
        <v>0</v>
      </c>
      <c r="H497" s="111">
        <v>0</v>
      </c>
      <c r="I497" s="111">
        <v>0</v>
      </c>
      <c r="J497" s="111">
        <v>0</v>
      </c>
      <c r="K497" s="111">
        <v>0</v>
      </c>
      <c r="L497" s="165">
        <f t="shared" si="171"/>
        <v>0</v>
      </c>
      <c r="M497" s="162"/>
    </row>
    <row r="498" spans="1:13">
      <c r="A498" s="110"/>
      <c r="B498" s="49" t="s">
        <v>669</v>
      </c>
      <c r="C498" s="111">
        <v>0</v>
      </c>
      <c r="D498" s="111">
        <v>0</v>
      </c>
      <c r="E498" s="111">
        <v>0</v>
      </c>
      <c r="F498" s="111">
        <v>0</v>
      </c>
      <c r="G498" s="111">
        <v>0</v>
      </c>
      <c r="H498" s="111">
        <v>0</v>
      </c>
      <c r="I498" s="111">
        <v>0</v>
      </c>
      <c r="J498" s="111">
        <v>0</v>
      </c>
      <c r="K498" s="111">
        <v>0</v>
      </c>
      <c r="L498" s="165">
        <f t="shared" si="171"/>
        <v>0</v>
      </c>
      <c r="M498" s="162"/>
    </row>
    <row r="499" spans="1:13">
      <c r="A499" s="110"/>
      <c r="B499" s="49" t="s">
        <v>671</v>
      </c>
      <c r="C499" s="111">
        <v>38400000</v>
      </c>
      <c r="D499" s="111">
        <v>0</v>
      </c>
      <c r="E499" s="111">
        <v>0</v>
      </c>
      <c r="F499" s="111">
        <v>38400000</v>
      </c>
      <c r="G499" s="111">
        <v>0</v>
      </c>
      <c r="H499" s="111">
        <v>0</v>
      </c>
      <c r="I499" s="111">
        <v>0</v>
      </c>
      <c r="J499" s="111">
        <v>0</v>
      </c>
      <c r="K499" s="111">
        <v>0</v>
      </c>
      <c r="L499" s="165">
        <f t="shared" si="171"/>
        <v>0</v>
      </c>
      <c r="M499" s="162"/>
    </row>
    <row r="500" spans="1:13">
      <c r="A500" s="110"/>
      <c r="B500" s="49" t="s">
        <v>672</v>
      </c>
      <c r="C500" s="111">
        <v>40000000</v>
      </c>
      <c r="D500" s="111">
        <v>0</v>
      </c>
      <c r="E500" s="111">
        <v>0</v>
      </c>
      <c r="F500" s="111">
        <v>40000000</v>
      </c>
      <c r="G500" s="111">
        <v>0</v>
      </c>
      <c r="H500" s="111">
        <v>0</v>
      </c>
      <c r="I500" s="111">
        <v>0</v>
      </c>
      <c r="J500" s="111">
        <v>0</v>
      </c>
      <c r="K500" s="111">
        <v>0</v>
      </c>
      <c r="L500" s="165">
        <f t="shared" si="171"/>
        <v>0</v>
      </c>
      <c r="M500" s="162"/>
    </row>
    <row r="501" spans="1:13">
      <c r="A501" s="110"/>
      <c r="B501" s="49" t="s">
        <v>674</v>
      </c>
      <c r="C501" s="111">
        <v>0</v>
      </c>
      <c r="D501" s="111">
        <v>0</v>
      </c>
      <c r="E501" s="111">
        <v>0</v>
      </c>
      <c r="F501" s="111">
        <v>0</v>
      </c>
      <c r="G501" s="111">
        <v>0</v>
      </c>
      <c r="H501" s="111">
        <v>0</v>
      </c>
      <c r="I501" s="111">
        <v>0</v>
      </c>
      <c r="J501" s="111">
        <v>0</v>
      </c>
      <c r="K501" s="111">
        <v>0</v>
      </c>
      <c r="L501" s="165">
        <f t="shared" si="171"/>
        <v>0</v>
      </c>
      <c r="M501" s="162"/>
    </row>
    <row r="502" spans="1:13">
      <c r="A502" s="110"/>
      <c r="B502" s="49" t="s">
        <v>675</v>
      </c>
      <c r="C502" s="111">
        <v>5928000</v>
      </c>
      <c r="D502" s="111">
        <v>0</v>
      </c>
      <c r="E502" s="111">
        <v>0</v>
      </c>
      <c r="F502" s="111">
        <v>5928000</v>
      </c>
      <c r="G502" s="111">
        <v>0</v>
      </c>
      <c r="H502" s="111">
        <v>0</v>
      </c>
      <c r="I502" s="111">
        <v>0</v>
      </c>
      <c r="J502" s="111">
        <v>0</v>
      </c>
      <c r="K502" s="111">
        <v>0</v>
      </c>
      <c r="L502" s="165">
        <f t="shared" si="171"/>
        <v>0</v>
      </c>
      <c r="M502" s="162"/>
    </row>
    <row r="503" spans="1:13">
      <c r="A503" s="110"/>
      <c r="B503" s="49" t="s">
        <v>697</v>
      </c>
      <c r="C503" s="111">
        <v>0</v>
      </c>
      <c r="D503" s="111">
        <v>0</v>
      </c>
      <c r="E503" s="111">
        <v>0</v>
      </c>
      <c r="F503" s="111">
        <v>0</v>
      </c>
      <c r="G503" s="111">
        <v>0</v>
      </c>
      <c r="H503" s="111">
        <v>0</v>
      </c>
      <c r="I503" s="111">
        <v>0</v>
      </c>
      <c r="J503" s="111">
        <v>0</v>
      </c>
      <c r="K503" s="111">
        <v>0</v>
      </c>
      <c r="L503" s="165">
        <f t="shared" si="171"/>
        <v>0</v>
      </c>
      <c r="M503" s="162"/>
    </row>
    <row r="504" spans="1:13">
      <c r="A504" s="110"/>
      <c r="B504" s="49" t="s">
        <v>756</v>
      </c>
      <c r="C504" s="111">
        <v>0</v>
      </c>
      <c r="D504" s="111">
        <v>0</v>
      </c>
      <c r="E504" s="111">
        <v>0</v>
      </c>
      <c r="F504" s="111">
        <v>0</v>
      </c>
      <c r="G504" s="111">
        <v>0</v>
      </c>
      <c r="H504" s="111">
        <v>0</v>
      </c>
      <c r="I504" s="111">
        <v>0</v>
      </c>
      <c r="J504" s="111">
        <v>0</v>
      </c>
      <c r="K504" s="111">
        <v>0</v>
      </c>
      <c r="L504" s="165">
        <f t="shared" si="171"/>
        <v>0</v>
      </c>
      <c r="M504" s="162"/>
    </row>
    <row r="505" spans="1:13">
      <c r="A505" s="110"/>
      <c r="B505" s="49" t="s">
        <v>699</v>
      </c>
      <c r="C505" s="111">
        <v>0</v>
      </c>
      <c r="D505" s="111">
        <v>0</v>
      </c>
      <c r="E505" s="111">
        <v>0</v>
      </c>
      <c r="F505" s="111">
        <v>0</v>
      </c>
      <c r="G505" s="111">
        <v>0</v>
      </c>
      <c r="H505" s="111">
        <v>0</v>
      </c>
      <c r="I505" s="111">
        <v>0</v>
      </c>
      <c r="J505" s="111">
        <v>0</v>
      </c>
      <c r="K505" s="111">
        <v>0</v>
      </c>
      <c r="L505" s="165">
        <f t="shared" si="171"/>
        <v>0</v>
      </c>
      <c r="M505" s="162"/>
    </row>
    <row r="506" spans="1:13" s="3" customFormat="1">
      <c r="A506" s="46" t="s">
        <v>507</v>
      </c>
      <c r="B506" s="47" t="s">
        <v>846</v>
      </c>
      <c r="C506" s="48">
        <f>+SUM(C507:C515)</f>
        <v>222119000</v>
      </c>
      <c r="D506" s="48">
        <f t="shared" ref="D506:K506" si="180">+SUM(D507:D515)</f>
        <v>0</v>
      </c>
      <c r="E506" s="48">
        <f t="shared" si="180"/>
        <v>0</v>
      </c>
      <c r="F506" s="48">
        <f t="shared" si="180"/>
        <v>222119000</v>
      </c>
      <c r="G506" s="48">
        <f t="shared" si="180"/>
        <v>216850100</v>
      </c>
      <c r="H506" s="48">
        <f t="shared" si="180"/>
        <v>0</v>
      </c>
      <c r="I506" s="48">
        <f t="shared" si="180"/>
        <v>52257000</v>
      </c>
      <c r="J506" s="48">
        <f t="shared" si="180"/>
        <v>31362096</v>
      </c>
      <c r="K506" s="48">
        <f t="shared" si="180"/>
        <v>31362096</v>
      </c>
      <c r="L506" s="165">
        <f t="shared" si="171"/>
        <v>0.23526578095525372</v>
      </c>
      <c r="M506" s="162"/>
    </row>
    <row r="507" spans="1:13">
      <c r="A507" s="110"/>
      <c r="B507" s="49" t="s">
        <v>664</v>
      </c>
      <c r="C507" s="111">
        <v>0</v>
      </c>
      <c r="D507" s="111">
        <v>0</v>
      </c>
      <c r="E507" s="111">
        <v>0</v>
      </c>
      <c r="F507" s="111">
        <v>0</v>
      </c>
      <c r="G507" s="111">
        <v>0</v>
      </c>
      <c r="H507" s="111">
        <v>0</v>
      </c>
      <c r="I507" s="111">
        <v>0</v>
      </c>
      <c r="J507" s="111">
        <v>0</v>
      </c>
      <c r="K507" s="111">
        <v>0</v>
      </c>
      <c r="L507" s="165">
        <f t="shared" si="171"/>
        <v>0</v>
      </c>
      <c r="M507" s="162"/>
    </row>
    <row r="508" spans="1:13">
      <c r="A508" s="110"/>
      <c r="B508" s="49" t="s">
        <v>665</v>
      </c>
      <c r="C508" s="111">
        <v>5100000</v>
      </c>
      <c r="D508" s="111">
        <v>0</v>
      </c>
      <c r="E508" s="111">
        <v>0</v>
      </c>
      <c r="F508" s="111">
        <v>5100000</v>
      </c>
      <c r="G508" s="111">
        <v>0</v>
      </c>
      <c r="H508" s="111">
        <v>0</v>
      </c>
      <c r="I508" s="111">
        <v>0</v>
      </c>
      <c r="J508" s="111">
        <v>0</v>
      </c>
      <c r="K508" s="111">
        <v>0</v>
      </c>
      <c r="L508" s="165">
        <f t="shared" si="171"/>
        <v>0</v>
      </c>
      <c r="M508" s="162"/>
    </row>
    <row r="509" spans="1:13">
      <c r="A509" s="110"/>
      <c r="B509" s="49" t="s">
        <v>670</v>
      </c>
      <c r="C509" s="111">
        <v>29262000</v>
      </c>
      <c r="D509" s="111">
        <v>0</v>
      </c>
      <c r="E509" s="111">
        <v>-29262000</v>
      </c>
      <c r="F509" s="111">
        <v>0</v>
      </c>
      <c r="G509" s="111">
        <v>0</v>
      </c>
      <c r="H509" s="111">
        <v>0</v>
      </c>
      <c r="I509" s="111">
        <v>0</v>
      </c>
      <c r="J509" s="111">
        <v>0</v>
      </c>
      <c r="K509" s="111">
        <v>0</v>
      </c>
      <c r="L509" s="165">
        <f t="shared" si="171"/>
        <v>0</v>
      </c>
      <c r="M509" s="162"/>
    </row>
    <row r="510" spans="1:13">
      <c r="A510" s="110"/>
      <c r="B510" s="49" t="s">
        <v>671</v>
      </c>
      <c r="C510" s="111">
        <v>0</v>
      </c>
      <c r="D510" s="111">
        <v>0</v>
      </c>
      <c r="E510" s="111">
        <v>0</v>
      </c>
      <c r="F510" s="111">
        <v>0</v>
      </c>
      <c r="G510" s="111">
        <v>0</v>
      </c>
      <c r="H510" s="111">
        <v>0</v>
      </c>
      <c r="I510" s="111">
        <v>0</v>
      </c>
      <c r="J510" s="111">
        <v>0</v>
      </c>
      <c r="K510" s="111">
        <v>0</v>
      </c>
      <c r="L510" s="165">
        <f t="shared" si="171"/>
        <v>0</v>
      </c>
      <c r="M510" s="162"/>
    </row>
    <row r="511" spans="1:13">
      <c r="A511" s="110"/>
      <c r="B511" s="49" t="s">
        <v>726</v>
      </c>
      <c r="C511" s="111">
        <v>12657000</v>
      </c>
      <c r="D511" s="111">
        <v>0</v>
      </c>
      <c r="E511" s="111">
        <v>-12657000</v>
      </c>
      <c r="F511" s="111">
        <v>0</v>
      </c>
      <c r="G511" s="111">
        <v>0</v>
      </c>
      <c r="H511" s="111">
        <v>0</v>
      </c>
      <c r="I511" s="111">
        <v>0</v>
      </c>
      <c r="J511" s="111">
        <v>0</v>
      </c>
      <c r="K511" s="111">
        <v>0</v>
      </c>
      <c r="L511" s="165">
        <f t="shared" si="171"/>
        <v>0</v>
      </c>
      <c r="M511" s="162"/>
    </row>
    <row r="512" spans="1:13">
      <c r="A512" s="110"/>
      <c r="B512" s="49" t="s">
        <v>754</v>
      </c>
      <c r="C512" s="111">
        <v>0</v>
      </c>
      <c r="D512" s="111">
        <v>0</v>
      </c>
      <c r="E512" s="111">
        <v>0</v>
      </c>
      <c r="F512" s="111">
        <v>0</v>
      </c>
      <c r="G512" s="111">
        <v>0</v>
      </c>
      <c r="H512" s="111">
        <v>0</v>
      </c>
      <c r="I512" s="111">
        <v>0</v>
      </c>
      <c r="J512" s="111">
        <v>0</v>
      </c>
      <c r="K512" s="111">
        <v>0</v>
      </c>
      <c r="L512" s="165">
        <f t="shared" si="171"/>
        <v>0</v>
      </c>
      <c r="M512" s="162"/>
    </row>
    <row r="513" spans="1:13">
      <c r="A513" s="110"/>
      <c r="B513" s="49" t="s">
        <v>756</v>
      </c>
      <c r="C513" s="111">
        <v>20600000</v>
      </c>
      <c r="D513" s="111">
        <v>0</v>
      </c>
      <c r="E513" s="111">
        <v>29262000</v>
      </c>
      <c r="F513" s="111">
        <v>49862000</v>
      </c>
      <c r="G513" s="111">
        <v>49862000</v>
      </c>
      <c r="H513" s="111">
        <v>0</v>
      </c>
      <c r="I513" s="111">
        <v>39600000</v>
      </c>
      <c r="J513" s="111">
        <v>29819856</v>
      </c>
      <c r="K513" s="111">
        <v>29819856</v>
      </c>
      <c r="L513" s="165">
        <f t="shared" si="171"/>
        <v>0.79419196983674945</v>
      </c>
      <c r="M513" s="162"/>
    </row>
    <row r="514" spans="1:13">
      <c r="A514" s="110"/>
      <c r="B514" s="49" t="s">
        <v>698</v>
      </c>
      <c r="C514" s="111">
        <v>154500000</v>
      </c>
      <c r="D514" s="111">
        <v>0</v>
      </c>
      <c r="E514" s="111">
        <v>0</v>
      </c>
      <c r="F514" s="111">
        <v>154500000</v>
      </c>
      <c r="G514" s="111">
        <v>154331100</v>
      </c>
      <c r="H514" s="111">
        <v>0</v>
      </c>
      <c r="I514" s="111">
        <v>0</v>
      </c>
      <c r="J514" s="111">
        <v>0</v>
      </c>
      <c r="K514" s="111">
        <v>0</v>
      </c>
      <c r="L514" s="165">
        <f t="shared" si="171"/>
        <v>0</v>
      </c>
      <c r="M514" s="162"/>
    </row>
    <row r="515" spans="1:13">
      <c r="A515" s="110"/>
      <c r="B515" s="49" t="s">
        <v>766</v>
      </c>
      <c r="C515" s="111">
        <v>0</v>
      </c>
      <c r="D515" s="111">
        <v>0</v>
      </c>
      <c r="E515" s="111">
        <v>12657000</v>
      </c>
      <c r="F515" s="111">
        <v>12657000</v>
      </c>
      <c r="G515" s="111">
        <v>12657000</v>
      </c>
      <c r="H515" s="111">
        <v>0</v>
      </c>
      <c r="I515" s="111">
        <v>12657000</v>
      </c>
      <c r="J515" s="111">
        <v>1542240</v>
      </c>
      <c r="K515" s="111">
        <v>1542240</v>
      </c>
      <c r="L515" s="165">
        <f t="shared" si="171"/>
        <v>1</v>
      </c>
      <c r="M515" s="162"/>
    </row>
    <row r="516" spans="1:13" customFormat="1">
      <c r="A516" s="56" t="s">
        <v>508</v>
      </c>
      <c r="B516" s="57" t="s">
        <v>509</v>
      </c>
      <c r="C516" s="58">
        <f>+C517+C519+C529+C531+C536</f>
        <v>3516167000</v>
      </c>
      <c r="D516" s="58">
        <f t="shared" ref="D516:K516" si="181">+D517+D519+D529+D531+D536</f>
        <v>0</v>
      </c>
      <c r="E516" s="58">
        <f t="shared" si="181"/>
        <v>0</v>
      </c>
      <c r="F516" s="58">
        <f t="shared" si="181"/>
        <v>3516167000</v>
      </c>
      <c r="G516" s="58">
        <f t="shared" si="181"/>
        <v>705185034</v>
      </c>
      <c r="H516" s="58">
        <f t="shared" si="181"/>
        <v>179520262</v>
      </c>
      <c r="I516" s="58">
        <f t="shared" si="181"/>
        <v>666051334</v>
      </c>
      <c r="J516" s="58">
        <f t="shared" si="181"/>
        <v>275824018</v>
      </c>
      <c r="K516" s="58">
        <f t="shared" si="181"/>
        <v>656051334</v>
      </c>
      <c r="L516" s="165">
        <f t="shared" si="171"/>
        <v>0.18942539816794823</v>
      </c>
      <c r="M516" s="162"/>
    </row>
    <row r="517" spans="1:13" customFormat="1">
      <c r="A517" s="59" t="s">
        <v>510</v>
      </c>
      <c r="B517" s="60" t="s">
        <v>511</v>
      </c>
      <c r="C517" s="61">
        <f>+C518</f>
        <v>159422000</v>
      </c>
      <c r="D517" s="61">
        <f t="shared" ref="D517:K517" si="182">+D518</f>
        <v>0</v>
      </c>
      <c r="E517" s="61">
        <f t="shared" si="182"/>
        <v>0</v>
      </c>
      <c r="F517" s="61">
        <f t="shared" si="182"/>
        <v>159422000</v>
      </c>
      <c r="G517" s="61">
        <f t="shared" si="182"/>
        <v>74889884</v>
      </c>
      <c r="H517" s="61">
        <f t="shared" si="182"/>
        <v>0</v>
      </c>
      <c r="I517" s="61">
        <f t="shared" si="182"/>
        <v>74889884</v>
      </c>
      <c r="J517" s="61">
        <f t="shared" si="182"/>
        <v>0</v>
      </c>
      <c r="K517" s="61">
        <f t="shared" si="182"/>
        <v>74889884</v>
      </c>
      <c r="L517" s="165">
        <f t="shared" si="171"/>
        <v>0.46975877858764786</v>
      </c>
      <c r="M517" s="162"/>
    </row>
    <row r="518" spans="1:13" s="3" customFormat="1">
      <c r="A518" s="30" t="s">
        <v>512</v>
      </c>
      <c r="B518" s="105" t="s">
        <v>511</v>
      </c>
      <c r="C518" s="33">
        <v>159422000</v>
      </c>
      <c r="D518" s="33">
        <v>0</v>
      </c>
      <c r="E518" s="33">
        <v>0</v>
      </c>
      <c r="F518" s="33">
        <v>159422000</v>
      </c>
      <c r="G518" s="33">
        <v>74889884</v>
      </c>
      <c r="H518" s="33">
        <v>0</v>
      </c>
      <c r="I518" s="33">
        <v>74889884</v>
      </c>
      <c r="J518" s="33">
        <v>0</v>
      </c>
      <c r="K518" s="33">
        <v>74889884</v>
      </c>
      <c r="L518" s="165">
        <f t="shared" si="171"/>
        <v>0.46975877858764786</v>
      </c>
      <c r="M518" s="162"/>
    </row>
    <row r="519" spans="1:13" customFormat="1">
      <c r="A519" s="59" t="s">
        <v>513</v>
      </c>
      <c r="B519" s="60" t="s">
        <v>514</v>
      </c>
      <c r="C519" s="61">
        <f>+SUM(C520:C528)</f>
        <v>2858784000</v>
      </c>
      <c r="D519" s="61">
        <f t="shared" ref="D519:K519" si="183">+SUM(D520:D528)</f>
        <v>0</v>
      </c>
      <c r="E519" s="61">
        <f t="shared" si="183"/>
        <v>0</v>
      </c>
      <c r="F519" s="61">
        <f t="shared" si="183"/>
        <v>2858784000</v>
      </c>
      <c r="G519" s="61">
        <f t="shared" si="183"/>
        <v>460948256</v>
      </c>
      <c r="H519" s="61">
        <f t="shared" si="183"/>
        <v>149264900</v>
      </c>
      <c r="I519" s="61">
        <f t="shared" si="183"/>
        <v>421814556</v>
      </c>
      <c r="J519" s="61">
        <f t="shared" si="183"/>
        <v>245568656</v>
      </c>
      <c r="K519" s="61">
        <f t="shared" si="183"/>
        <v>421814556</v>
      </c>
      <c r="L519" s="165">
        <f t="shared" si="171"/>
        <v>0.14755034168373687</v>
      </c>
      <c r="M519" s="162"/>
    </row>
    <row r="520" spans="1:13" s="3" customFormat="1">
      <c r="A520" s="30" t="s">
        <v>515</v>
      </c>
      <c r="B520" s="31" t="s">
        <v>516</v>
      </c>
      <c r="C520" s="32">
        <v>275628000</v>
      </c>
      <c r="D520" s="32">
        <v>0</v>
      </c>
      <c r="E520" s="32">
        <v>0</v>
      </c>
      <c r="F520" s="32">
        <v>275628000</v>
      </c>
      <c r="G520" s="32">
        <v>0</v>
      </c>
      <c r="H520" s="32">
        <v>0</v>
      </c>
      <c r="I520" s="32">
        <v>0</v>
      </c>
      <c r="J520" s="32">
        <v>0</v>
      </c>
      <c r="K520" s="32">
        <v>0</v>
      </c>
      <c r="L520" s="165">
        <f t="shared" si="171"/>
        <v>0</v>
      </c>
      <c r="M520" s="162"/>
    </row>
    <row r="521" spans="1:13" s="3" customFormat="1">
      <c r="A521" s="30" t="s">
        <v>517</v>
      </c>
      <c r="B521" s="31" t="s">
        <v>518</v>
      </c>
      <c r="C521" s="32">
        <v>42848000</v>
      </c>
      <c r="D521" s="32">
        <v>0</v>
      </c>
      <c r="E521" s="32">
        <v>0</v>
      </c>
      <c r="F521" s="32">
        <v>42848000</v>
      </c>
      <c r="G521" s="32">
        <v>0</v>
      </c>
      <c r="H521" s="32">
        <v>0</v>
      </c>
      <c r="I521" s="32">
        <v>0</v>
      </c>
      <c r="J521" s="32">
        <v>0</v>
      </c>
      <c r="K521" s="32">
        <v>0</v>
      </c>
      <c r="L521" s="165">
        <f t="shared" si="171"/>
        <v>0</v>
      </c>
      <c r="M521" s="162"/>
    </row>
    <row r="522" spans="1:13" s="3" customFormat="1">
      <c r="A522" s="30" t="s">
        <v>519</v>
      </c>
      <c r="B522" s="31" t="s">
        <v>520</v>
      </c>
      <c r="C522" s="137">
        <v>774201000</v>
      </c>
      <c r="D522" s="32">
        <v>0</v>
      </c>
      <c r="E522" s="32">
        <v>0</v>
      </c>
      <c r="F522" s="32">
        <v>774201000</v>
      </c>
      <c r="G522" s="32">
        <v>387928556</v>
      </c>
      <c r="H522" s="32">
        <v>136278900</v>
      </c>
      <c r="I522" s="32">
        <v>387928556</v>
      </c>
      <c r="J522" s="32">
        <v>232582656</v>
      </c>
      <c r="K522" s="32">
        <v>387928556</v>
      </c>
      <c r="L522" s="165">
        <f t="shared" si="171"/>
        <v>0.50106956203879871</v>
      </c>
      <c r="M522" s="162"/>
    </row>
    <row r="523" spans="1:13" s="3" customFormat="1">
      <c r="A523" s="30" t="s">
        <v>521</v>
      </c>
      <c r="B523" s="31" t="s">
        <v>522</v>
      </c>
      <c r="C523" s="137">
        <v>30000000</v>
      </c>
      <c r="D523" s="32">
        <v>0</v>
      </c>
      <c r="E523" s="32">
        <v>0</v>
      </c>
      <c r="F523" s="32">
        <v>30000000</v>
      </c>
      <c r="G523" s="32">
        <v>0</v>
      </c>
      <c r="H523" s="32">
        <v>0</v>
      </c>
      <c r="I523" s="32">
        <v>0</v>
      </c>
      <c r="J523" s="32">
        <v>0</v>
      </c>
      <c r="K523" s="32">
        <v>0</v>
      </c>
      <c r="L523" s="165">
        <f t="shared" ref="L523:L586" si="184">+IFERROR(I523/F523,0)</f>
        <v>0</v>
      </c>
      <c r="M523" s="162"/>
    </row>
    <row r="524" spans="1:13" s="3" customFormat="1">
      <c r="A524" s="30" t="s">
        <v>523</v>
      </c>
      <c r="B524" s="31" t="s">
        <v>800</v>
      </c>
      <c r="C524" s="137">
        <v>368698000</v>
      </c>
      <c r="D524" s="32">
        <v>0</v>
      </c>
      <c r="E524" s="32">
        <v>0</v>
      </c>
      <c r="F524" s="32">
        <v>368698000</v>
      </c>
      <c r="G524" s="32">
        <v>39686000</v>
      </c>
      <c r="H524" s="32">
        <v>12986000</v>
      </c>
      <c r="I524" s="32">
        <v>33886000</v>
      </c>
      <c r="J524" s="32">
        <v>12986000</v>
      </c>
      <c r="K524" s="32">
        <v>33886000</v>
      </c>
      <c r="L524" s="165">
        <f t="shared" si="184"/>
        <v>9.1907197760768972E-2</v>
      </c>
      <c r="M524" s="162"/>
    </row>
    <row r="525" spans="1:13" s="3" customFormat="1">
      <c r="A525" s="30" t="s">
        <v>524</v>
      </c>
      <c r="B525" s="31" t="s">
        <v>801</v>
      </c>
      <c r="C525" s="137">
        <v>117700000</v>
      </c>
      <c r="D525" s="32">
        <v>0</v>
      </c>
      <c r="E525" s="32">
        <v>0</v>
      </c>
      <c r="F525" s="32">
        <v>117700000</v>
      </c>
      <c r="G525" s="32">
        <v>0</v>
      </c>
      <c r="H525" s="32">
        <v>0</v>
      </c>
      <c r="I525" s="32">
        <v>0</v>
      </c>
      <c r="J525" s="32">
        <v>0</v>
      </c>
      <c r="K525" s="32">
        <v>0</v>
      </c>
      <c r="L525" s="165">
        <f t="shared" si="184"/>
        <v>0</v>
      </c>
      <c r="M525" s="162"/>
    </row>
    <row r="526" spans="1:13" s="3" customFormat="1">
      <c r="A526" s="30" t="s">
        <v>525</v>
      </c>
      <c r="B526" s="31" t="s">
        <v>802</v>
      </c>
      <c r="C526" s="137">
        <v>231368000</v>
      </c>
      <c r="D526" s="32">
        <v>0</v>
      </c>
      <c r="E526" s="32">
        <v>0</v>
      </c>
      <c r="F526" s="32">
        <v>231368000</v>
      </c>
      <c r="G526" s="32">
        <v>0</v>
      </c>
      <c r="H526" s="32">
        <v>0</v>
      </c>
      <c r="I526" s="32">
        <v>0</v>
      </c>
      <c r="J526" s="32">
        <v>0</v>
      </c>
      <c r="K526" s="32">
        <v>0</v>
      </c>
      <c r="L526" s="165">
        <f t="shared" si="184"/>
        <v>0</v>
      </c>
      <c r="M526" s="162"/>
    </row>
    <row r="527" spans="1:13" s="3" customFormat="1">
      <c r="A527" s="30" t="s">
        <v>526</v>
      </c>
      <c r="B527" s="31" t="s">
        <v>803</v>
      </c>
      <c r="C527" s="137">
        <v>928071000</v>
      </c>
      <c r="D527" s="32">
        <v>0</v>
      </c>
      <c r="E527" s="32">
        <v>0</v>
      </c>
      <c r="F527" s="32">
        <v>928071000</v>
      </c>
      <c r="G527" s="32">
        <v>33333700</v>
      </c>
      <c r="H527" s="32">
        <v>0</v>
      </c>
      <c r="I527" s="32">
        <v>0</v>
      </c>
      <c r="J527" s="32">
        <v>0</v>
      </c>
      <c r="K527" s="32">
        <v>0</v>
      </c>
      <c r="L527" s="165">
        <f t="shared" si="184"/>
        <v>0</v>
      </c>
      <c r="M527" s="162"/>
    </row>
    <row r="528" spans="1:13" s="3" customFormat="1">
      <c r="A528" s="30" t="s">
        <v>527</v>
      </c>
      <c r="B528" s="31" t="s">
        <v>804</v>
      </c>
      <c r="C528" s="137">
        <v>90270000</v>
      </c>
      <c r="D528" s="32">
        <v>0</v>
      </c>
      <c r="E528" s="32">
        <v>0</v>
      </c>
      <c r="F528" s="32">
        <v>90270000</v>
      </c>
      <c r="G528" s="32">
        <v>0</v>
      </c>
      <c r="H528" s="32">
        <v>0</v>
      </c>
      <c r="I528" s="32">
        <v>0</v>
      </c>
      <c r="J528" s="32">
        <v>0</v>
      </c>
      <c r="K528" s="32">
        <v>0</v>
      </c>
      <c r="L528" s="165">
        <f t="shared" si="184"/>
        <v>0</v>
      </c>
      <c r="M528" s="162"/>
    </row>
    <row r="529" spans="1:13" customFormat="1">
      <c r="A529" s="59" t="s">
        <v>528</v>
      </c>
      <c r="B529" s="60" t="s">
        <v>529</v>
      </c>
      <c r="C529" s="61">
        <f>+C530</f>
        <v>98834000</v>
      </c>
      <c r="D529" s="61">
        <f t="shared" ref="D529:K529" si="185">+D530</f>
        <v>0</v>
      </c>
      <c r="E529" s="61">
        <f t="shared" si="185"/>
        <v>0</v>
      </c>
      <c r="F529" s="61">
        <f t="shared" si="185"/>
        <v>98834000</v>
      </c>
      <c r="G529" s="61">
        <f t="shared" si="185"/>
        <v>0</v>
      </c>
      <c r="H529" s="61">
        <f t="shared" si="185"/>
        <v>0</v>
      </c>
      <c r="I529" s="61">
        <f t="shared" si="185"/>
        <v>0</v>
      </c>
      <c r="J529" s="61">
        <f t="shared" si="185"/>
        <v>0</v>
      </c>
      <c r="K529" s="61">
        <f t="shared" si="185"/>
        <v>0</v>
      </c>
      <c r="L529" s="165">
        <f t="shared" si="184"/>
        <v>0</v>
      </c>
      <c r="M529" s="162"/>
    </row>
    <row r="530" spans="1:13" s="3" customFormat="1">
      <c r="A530" s="30" t="s">
        <v>530</v>
      </c>
      <c r="B530" s="31" t="s">
        <v>764</v>
      </c>
      <c r="C530" s="33">
        <v>98834000</v>
      </c>
      <c r="D530" s="33">
        <v>0</v>
      </c>
      <c r="E530" s="33">
        <v>0</v>
      </c>
      <c r="F530" s="33">
        <v>98834000</v>
      </c>
      <c r="G530" s="33">
        <v>0</v>
      </c>
      <c r="H530" s="33">
        <v>0</v>
      </c>
      <c r="I530" s="33">
        <v>0</v>
      </c>
      <c r="J530" s="33">
        <v>0</v>
      </c>
      <c r="K530" s="33">
        <v>0</v>
      </c>
      <c r="L530" s="165">
        <f t="shared" si="184"/>
        <v>0</v>
      </c>
      <c r="M530" s="162"/>
    </row>
    <row r="531" spans="1:13" customFormat="1">
      <c r="A531" s="59" t="s">
        <v>531</v>
      </c>
      <c r="B531" s="60" t="s">
        <v>532</v>
      </c>
      <c r="C531" s="61">
        <f>+SUM(C532:C535)</f>
        <v>383127000</v>
      </c>
      <c r="D531" s="61">
        <f t="shared" ref="D531:K531" si="186">+SUM(D532:D535)</f>
        <v>0</v>
      </c>
      <c r="E531" s="61">
        <f t="shared" si="186"/>
        <v>0</v>
      </c>
      <c r="F531" s="61">
        <f t="shared" si="186"/>
        <v>383127000</v>
      </c>
      <c r="G531" s="61">
        <f t="shared" si="186"/>
        <v>169346894</v>
      </c>
      <c r="H531" s="61">
        <f t="shared" si="186"/>
        <v>30255362</v>
      </c>
      <c r="I531" s="61">
        <f t="shared" si="186"/>
        <v>169346894</v>
      </c>
      <c r="J531" s="61">
        <f t="shared" si="186"/>
        <v>30255362</v>
      </c>
      <c r="K531" s="61">
        <f t="shared" si="186"/>
        <v>159346894</v>
      </c>
      <c r="L531" s="165">
        <f t="shared" si="184"/>
        <v>0.44201242407869973</v>
      </c>
      <c r="M531" s="162"/>
    </row>
    <row r="532" spans="1:13" s="3" customFormat="1">
      <c r="A532" s="30" t="s">
        <v>533</v>
      </c>
      <c r="B532" s="31" t="s">
        <v>805</v>
      </c>
      <c r="C532" s="33">
        <v>177908000</v>
      </c>
      <c r="D532" s="33">
        <v>0</v>
      </c>
      <c r="E532" s="33">
        <v>0</v>
      </c>
      <c r="F532" s="33">
        <v>177908000</v>
      </c>
      <c r="G532" s="33">
        <v>104506586</v>
      </c>
      <c r="H532" s="33">
        <v>25401133</v>
      </c>
      <c r="I532" s="33">
        <v>104506586</v>
      </c>
      <c r="J532" s="33">
        <v>25401133</v>
      </c>
      <c r="K532" s="33">
        <v>104506586</v>
      </c>
      <c r="L532" s="165">
        <f t="shared" si="184"/>
        <v>0.58741926164084812</v>
      </c>
      <c r="M532" s="162"/>
    </row>
    <row r="533" spans="1:13" s="3" customFormat="1">
      <c r="A533" s="30" t="s">
        <v>534</v>
      </c>
      <c r="B533" s="31" t="s">
        <v>806</v>
      </c>
      <c r="C533" s="33">
        <v>43000000</v>
      </c>
      <c r="D533" s="33">
        <v>0</v>
      </c>
      <c r="E533" s="33">
        <v>0</v>
      </c>
      <c r="F533" s="33">
        <v>43000000</v>
      </c>
      <c r="G533" s="33">
        <v>0</v>
      </c>
      <c r="H533" s="33">
        <v>0</v>
      </c>
      <c r="I533" s="33">
        <v>0</v>
      </c>
      <c r="J533" s="33">
        <v>0</v>
      </c>
      <c r="K533" s="33">
        <v>0</v>
      </c>
      <c r="L533" s="165">
        <f t="shared" si="184"/>
        <v>0</v>
      </c>
      <c r="M533" s="162"/>
    </row>
    <row r="534" spans="1:13" s="3" customFormat="1">
      <c r="A534" s="30" t="s">
        <v>535</v>
      </c>
      <c r="B534" s="31" t="s">
        <v>807</v>
      </c>
      <c r="C534" s="33">
        <v>10000000</v>
      </c>
      <c r="D534" s="33">
        <v>0</v>
      </c>
      <c r="E534" s="33">
        <v>0</v>
      </c>
      <c r="F534" s="33">
        <v>10000000</v>
      </c>
      <c r="G534" s="33">
        <v>10000000</v>
      </c>
      <c r="H534" s="33">
        <v>0</v>
      </c>
      <c r="I534" s="33">
        <v>10000000</v>
      </c>
      <c r="J534" s="33">
        <v>0</v>
      </c>
      <c r="K534" s="33">
        <v>0</v>
      </c>
      <c r="L534" s="165">
        <f t="shared" si="184"/>
        <v>1</v>
      </c>
      <c r="M534" s="162"/>
    </row>
    <row r="535" spans="1:13" s="3" customFormat="1">
      <c r="A535" s="30" t="s">
        <v>536</v>
      </c>
      <c r="B535" s="31" t="s">
        <v>808</v>
      </c>
      <c r="C535" s="33">
        <v>152219000</v>
      </c>
      <c r="D535" s="33">
        <v>0</v>
      </c>
      <c r="E535" s="33">
        <v>0</v>
      </c>
      <c r="F535" s="33">
        <v>152219000</v>
      </c>
      <c r="G535" s="33">
        <v>54840308</v>
      </c>
      <c r="H535" s="33">
        <v>4854229</v>
      </c>
      <c r="I535" s="33">
        <v>54840308</v>
      </c>
      <c r="J535" s="33">
        <v>4854229</v>
      </c>
      <c r="K535" s="33">
        <v>54840308</v>
      </c>
      <c r="L535" s="165">
        <f t="shared" si="184"/>
        <v>0.36027242328487247</v>
      </c>
      <c r="M535" s="162"/>
    </row>
    <row r="536" spans="1:13" customFormat="1">
      <c r="A536" s="59" t="s">
        <v>537</v>
      </c>
      <c r="B536" s="60" t="s">
        <v>538</v>
      </c>
      <c r="C536" s="61">
        <f>+C537</f>
        <v>16000000</v>
      </c>
      <c r="D536" s="61">
        <f t="shared" ref="D536:K537" si="187">+D537</f>
        <v>0</v>
      </c>
      <c r="E536" s="61">
        <f t="shared" si="187"/>
        <v>0</v>
      </c>
      <c r="F536" s="61">
        <f t="shared" si="187"/>
        <v>16000000</v>
      </c>
      <c r="G536" s="61">
        <f t="shared" si="187"/>
        <v>0</v>
      </c>
      <c r="H536" s="61">
        <f t="shared" si="187"/>
        <v>0</v>
      </c>
      <c r="I536" s="61">
        <f t="shared" si="187"/>
        <v>0</v>
      </c>
      <c r="J536" s="61">
        <f t="shared" si="187"/>
        <v>0</v>
      </c>
      <c r="K536" s="61">
        <f t="shared" si="187"/>
        <v>0</v>
      </c>
      <c r="L536" s="165">
        <f t="shared" si="184"/>
        <v>0</v>
      </c>
      <c r="M536" s="162"/>
    </row>
    <row r="537" spans="1:13" s="3" customFormat="1">
      <c r="A537" s="30" t="s">
        <v>539</v>
      </c>
      <c r="B537" s="31" t="s">
        <v>809</v>
      </c>
      <c r="C537" s="33">
        <f>+C538</f>
        <v>16000000</v>
      </c>
      <c r="D537" s="33">
        <f t="shared" si="187"/>
        <v>0</v>
      </c>
      <c r="E537" s="33">
        <f t="shared" si="187"/>
        <v>0</v>
      </c>
      <c r="F537" s="33">
        <f t="shared" si="187"/>
        <v>16000000</v>
      </c>
      <c r="G537" s="33">
        <f t="shared" si="187"/>
        <v>0</v>
      </c>
      <c r="H537" s="33">
        <f t="shared" si="187"/>
        <v>0</v>
      </c>
      <c r="I537" s="33">
        <f t="shared" si="187"/>
        <v>0</v>
      </c>
      <c r="J537" s="33">
        <f t="shared" si="187"/>
        <v>0</v>
      </c>
      <c r="K537" s="33">
        <f t="shared" si="187"/>
        <v>0</v>
      </c>
      <c r="L537" s="165">
        <f t="shared" si="184"/>
        <v>0</v>
      </c>
      <c r="M537" s="162"/>
    </row>
    <row r="538" spans="1:13">
      <c r="A538" s="110"/>
      <c r="B538" s="49" t="s">
        <v>665</v>
      </c>
      <c r="C538" s="111">
        <v>16000000</v>
      </c>
      <c r="D538" s="111">
        <v>0</v>
      </c>
      <c r="E538" s="111">
        <v>0</v>
      </c>
      <c r="F538" s="111">
        <v>16000000</v>
      </c>
      <c r="G538" s="111">
        <v>0</v>
      </c>
      <c r="H538" s="111">
        <v>0</v>
      </c>
      <c r="I538" s="111">
        <v>0</v>
      </c>
      <c r="J538" s="111">
        <v>0</v>
      </c>
      <c r="K538" s="111">
        <v>0</v>
      </c>
      <c r="L538" s="165">
        <f t="shared" si="184"/>
        <v>0</v>
      </c>
      <c r="M538" s="162"/>
    </row>
    <row r="539" spans="1:13" customFormat="1">
      <c r="A539" s="56" t="s">
        <v>540</v>
      </c>
      <c r="B539" s="57" t="s">
        <v>541</v>
      </c>
      <c r="C539" s="58">
        <f>+C540+C557</f>
        <v>723393000</v>
      </c>
      <c r="D539" s="58">
        <f t="shared" ref="D539:K539" si="188">+D540+D557</f>
        <v>0</v>
      </c>
      <c r="E539" s="58">
        <f t="shared" si="188"/>
        <v>320000000</v>
      </c>
      <c r="F539" s="58">
        <f t="shared" si="188"/>
        <v>1043393000</v>
      </c>
      <c r="G539" s="58">
        <f t="shared" si="188"/>
        <v>340693694</v>
      </c>
      <c r="H539" s="58">
        <f t="shared" si="188"/>
        <v>33737280</v>
      </c>
      <c r="I539" s="58">
        <f t="shared" si="188"/>
        <v>109219382</v>
      </c>
      <c r="J539" s="58">
        <f t="shared" si="188"/>
        <v>32432660</v>
      </c>
      <c r="K539" s="58">
        <f t="shared" si="188"/>
        <v>95957242</v>
      </c>
      <c r="L539" s="165">
        <f t="shared" si="184"/>
        <v>0.10467712741028548</v>
      </c>
      <c r="M539" s="162"/>
    </row>
    <row r="540" spans="1:13" customFormat="1">
      <c r="A540" s="59" t="s">
        <v>542</v>
      </c>
      <c r="B540" s="60" t="s">
        <v>543</v>
      </c>
      <c r="C540" s="61">
        <f>+C541</f>
        <v>712784000</v>
      </c>
      <c r="D540" s="61">
        <f t="shared" ref="D540:K540" si="189">+D541</f>
        <v>0</v>
      </c>
      <c r="E540" s="61">
        <f t="shared" si="189"/>
        <v>320000000</v>
      </c>
      <c r="F540" s="61">
        <f t="shared" si="189"/>
        <v>1032784000</v>
      </c>
      <c r="G540" s="61">
        <f t="shared" si="189"/>
        <v>338766608</v>
      </c>
      <c r="H540" s="61">
        <f t="shared" si="189"/>
        <v>33737280</v>
      </c>
      <c r="I540" s="61">
        <f t="shared" si="189"/>
        <v>107292296</v>
      </c>
      <c r="J540" s="61">
        <f t="shared" si="189"/>
        <v>32432660</v>
      </c>
      <c r="K540" s="61">
        <f t="shared" si="189"/>
        <v>94030156</v>
      </c>
      <c r="L540" s="165">
        <f t="shared" si="184"/>
        <v>0.1038864815876311</v>
      </c>
      <c r="M540" s="162"/>
    </row>
    <row r="541" spans="1:13" s="3" customFormat="1">
      <c r="A541" s="30" t="s">
        <v>544</v>
      </c>
      <c r="B541" s="31" t="s">
        <v>543</v>
      </c>
      <c r="C541" s="32">
        <f>+SUM(C542:C556)</f>
        <v>712784000</v>
      </c>
      <c r="D541" s="32">
        <f t="shared" ref="D541:K541" si="190">+SUM(D542:D556)</f>
        <v>0</v>
      </c>
      <c r="E541" s="32">
        <f t="shared" si="190"/>
        <v>320000000</v>
      </c>
      <c r="F541" s="32">
        <f t="shared" si="190"/>
        <v>1032784000</v>
      </c>
      <c r="G541" s="32">
        <f t="shared" si="190"/>
        <v>338766608</v>
      </c>
      <c r="H541" s="32">
        <f t="shared" si="190"/>
        <v>33737280</v>
      </c>
      <c r="I541" s="32">
        <f t="shared" si="190"/>
        <v>107292296</v>
      </c>
      <c r="J541" s="32">
        <f t="shared" si="190"/>
        <v>32432660</v>
      </c>
      <c r="K541" s="32">
        <f t="shared" si="190"/>
        <v>94030156</v>
      </c>
      <c r="L541" s="165">
        <f t="shared" si="184"/>
        <v>0.1038864815876311</v>
      </c>
      <c r="M541" s="162"/>
    </row>
    <row r="542" spans="1:13">
      <c r="A542" s="110"/>
      <c r="B542" s="49" t="s">
        <v>662</v>
      </c>
      <c r="C542" s="111">
        <v>68017000</v>
      </c>
      <c r="D542" s="111">
        <v>0</v>
      </c>
      <c r="E542" s="111">
        <v>0</v>
      </c>
      <c r="F542" s="111">
        <v>68017000</v>
      </c>
      <c r="G542" s="111">
        <v>6459580</v>
      </c>
      <c r="H542" s="111">
        <v>0</v>
      </c>
      <c r="I542" s="111">
        <v>6459580</v>
      </c>
      <c r="J542" s="111">
        <v>0</v>
      </c>
      <c r="K542" s="111">
        <v>6459580</v>
      </c>
      <c r="L542" s="165">
        <f t="shared" si="184"/>
        <v>9.4970081009159477E-2</v>
      </c>
      <c r="M542" s="162"/>
    </row>
    <row r="543" spans="1:13">
      <c r="A543" s="110"/>
      <c r="B543" s="49" t="s">
        <v>663</v>
      </c>
      <c r="C543" s="111">
        <v>20000000</v>
      </c>
      <c r="D543" s="111">
        <v>0</v>
      </c>
      <c r="E543" s="111">
        <v>0</v>
      </c>
      <c r="F543" s="111">
        <v>20000000</v>
      </c>
      <c r="G543" s="111">
        <v>0</v>
      </c>
      <c r="H543" s="111">
        <v>0</v>
      </c>
      <c r="I543" s="111">
        <v>0</v>
      </c>
      <c r="J543" s="111">
        <v>0</v>
      </c>
      <c r="K543" s="111">
        <v>0</v>
      </c>
      <c r="L543" s="165">
        <f t="shared" si="184"/>
        <v>0</v>
      </c>
      <c r="M543" s="162"/>
    </row>
    <row r="544" spans="1:13">
      <c r="A544" s="110"/>
      <c r="B544" s="49" t="s">
        <v>664</v>
      </c>
      <c r="C544" s="111">
        <v>10000000</v>
      </c>
      <c r="D544" s="111">
        <v>0</v>
      </c>
      <c r="E544" s="111">
        <v>0</v>
      </c>
      <c r="F544" s="111">
        <v>10000000</v>
      </c>
      <c r="G544" s="111">
        <v>0</v>
      </c>
      <c r="H544" s="111">
        <v>0</v>
      </c>
      <c r="I544" s="111">
        <v>0</v>
      </c>
      <c r="J544" s="111">
        <v>0</v>
      </c>
      <c r="K544" s="111">
        <v>0</v>
      </c>
      <c r="L544" s="165">
        <f t="shared" si="184"/>
        <v>0</v>
      </c>
      <c r="M544" s="162"/>
    </row>
    <row r="545" spans="1:13">
      <c r="A545" s="110"/>
      <c r="B545" s="49" t="s">
        <v>665</v>
      </c>
      <c r="C545" s="111">
        <v>3500000</v>
      </c>
      <c r="D545" s="111">
        <v>0</v>
      </c>
      <c r="E545" s="111">
        <v>0</v>
      </c>
      <c r="F545" s="111">
        <v>3500000</v>
      </c>
      <c r="G545" s="111">
        <v>0</v>
      </c>
      <c r="H545" s="111">
        <v>0</v>
      </c>
      <c r="I545" s="111">
        <v>0</v>
      </c>
      <c r="J545" s="111">
        <v>0</v>
      </c>
      <c r="K545" s="111">
        <v>0</v>
      </c>
      <c r="L545" s="165">
        <f t="shared" si="184"/>
        <v>0</v>
      </c>
      <c r="M545" s="162"/>
    </row>
    <row r="546" spans="1:13">
      <c r="A546" s="110"/>
      <c r="B546" s="49" t="s">
        <v>666</v>
      </c>
      <c r="C546" s="111">
        <v>226321000</v>
      </c>
      <c r="D546" s="111">
        <v>0</v>
      </c>
      <c r="E546" s="111">
        <v>0</v>
      </c>
      <c r="F546" s="111">
        <v>226321000</v>
      </c>
      <c r="G546" s="111">
        <v>226321000</v>
      </c>
      <c r="H546" s="111">
        <v>0</v>
      </c>
      <c r="I546" s="111">
        <v>0</v>
      </c>
      <c r="J546" s="111">
        <v>0</v>
      </c>
      <c r="K546" s="111">
        <v>0</v>
      </c>
      <c r="L546" s="165">
        <f t="shared" si="184"/>
        <v>0</v>
      </c>
      <c r="M546" s="162"/>
    </row>
    <row r="547" spans="1:13">
      <c r="A547" s="110"/>
      <c r="B547" s="49" t="s">
        <v>667</v>
      </c>
      <c r="C547" s="111">
        <v>27500000</v>
      </c>
      <c r="D547" s="111">
        <v>0</v>
      </c>
      <c r="E547" s="111">
        <v>0</v>
      </c>
      <c r="F547" s="111">
        <v>27500000</v>
      </c>
      <c r="G547" s="111">
        <v>0</v>
      </c>
      <c r="H547" s="111">
        <v>0</v>
      </c>
      <c r="I547" s="111">
        <v>0</v>
      </c>
      <c r="J547" s="111">
        <v>0</v>
      </c>
      <c r="K547" s="111">
        <v>0</v>
      </c>
      <c r="L547" s="165">
        <f t="shared" si="184"/>
        <v>0</v>
      </c>
      <c r="M547" s="162"/>
    </row>
    <row r="548" spans="1:13">
      <c r="A548" s="110"/>
      <c r="B548" s="49" t="s">
        <v>668</v>
      </c>
      <c r="C548" s="111">
        <v>121922000</v>
      </c>
      <c r="D548" s="111">
        <v>0</v>
      </c>
      <c r="E548" s="111">
        <v>0</v>
      </c>
      <c r="F548" s="111">
        <v>121922000</v>
      </c>
      <c r="G548" s="111">
        <v>56964462</v>
      </c>
      <c r="H548" s="111">
        <v>19532217</v>
      </c>
      <c r="I548" s="111">
        <v>56964344</v>
      </c>
      <c r="J548" s="111">
        <v>27029935</v>
      </c>
      <c r="K548" s="111">
        <v>52504542</v>
      </c>
      <c r="L548" s="165">
        <f t="shared" si="184"/>
        <v>0.46721956660815933</v>
      </c>
      <c r="M548" s="162"/>
    </row>
    <row r="549" spans="1:13">
      <c r="A549" s="110"/>
      <c r="B549" s="49" t="s">
        <v>669</v>
      </c>
      <c r="C549" s="111">
        <v>0</v>
      </c>
      <c r="D549" s="111">
        <v>0</v>
      </c>
      <c r="E549" s="111">
        <v>320000000</v>
      </c>
      <c r="F549" s="111">
        <v>320000000</v>
      </c>
      <c r="G549" s="111">
        <v>0</v>
      </c>
      <c r="H549" s="111">
        <v>0</v>
      </c>
      <c r="I549" s="111">
        <v>0</v>
      </c>
      <c r="J549" s="111">
        <v>0</v>
      </c>
      <c r="K549" s="111">
        <v>0</v>
      </c>
      <c r="L549" s="165">
        <f t="shared" si="184"/>
        <v>0</v>
      </c>
      <c r="M549" s="162"/>
    </row>
    <row r="550" spans="1:13">
      <c r="A550" s="110"/>
      <c r="B550" s="49" t="s">
        <v>670</v>
      </c>
      <c r="C550" s="111">
        <v>120884000</v>
      </c>
      <c r="D550" s="111">
        <v>0</v>
      </c>
      <c r="E550" s="111">
        <v>0</v>
      </c>
      <c r="F550" s="111">
        <v>120884000</v>
      </c>
      <c r="G550" s="111">
        <v>41480910</v>
      </c>
      <c r="H550" s="111">
        <v>13635097</v>
      </c>
      <c r="I550" s="111">
        <v>36327716</v>
      </c>
      <c r="J550" s="111">
        <v>4832759</v>
      </c>
      <c r="K550" s="111">
        <v>27525378</v>
      </c>
      <c r="L550" s="165">
        <f t="shared" si="184"/>
        <v>0.30051715694384701</v>
      </c>
      <c r="M550" s="162"/>
    </row>
    <row r="551" spans="1:13">
      <c r="A551" s="110"/>
      <c r="B551" s="49" t="s">
        <v>671</v>
      </c>
      <c r="C551" s="111">
        <v>38628000</v>
      </c>
      <c r="D551" s="111">
        <v>0</v>
      </c>
      <c r="E551" s="111">
        <v>0</v>
      </c>
      <c r="F551" s="111">
        <v>38628000</v>
      </c>
      <c r="G551" s="111">
        <v>7540656</v>
      </c>
      <c r="H551" s="111">
        <v>569966</v>
      </c>
      <c r="I551" s="111">
        <v>7540656</v>
      </c>
      <c r="J551" s="111">
        <v>569966</v>
      </c>
      <c r="K551" s="111">
        <v>7540656</v>
      </c>
      <c r="L551" s="165">
        <f t="shared" si="184"/>
        <v>0.19521217769493632</v>
      </c>
      <c r="M551" s="162"/>
    </row>
    <row r="552" spans="1:13">
      <c r="A552" s="110"/>
      <c r="B552" s="49" t="s">
        <v>672</v>
      </c>
      <c r="C552" s="111">
        <v>68967000</v>
      </c>
      <c r="D552" s="111">
        <v>0</v>
      </c>
      <c r="E552" s="111">
        <v>0</v>
      </c>
      <c r="F552" s="111">
        <v>68967000</v>
      </c>
      <c r="G552" s="111">
        <v>0</v>
      </c>
      <c r="H552" s="111">
        <v>0</v>
      </c>
      <c r="I552" s="111">
        <v>0</v>
      </c>
      <c r="J552" s="111">
        <v>0</v>
      </c>
      <c r="K552" s="111">
        <v>0</v>
      </c>
      <c r="L552" s="165">
        <f t="shared" si="184"/>
        <v>0</v>
      </c>
      <c r="M552" s="162"/>
    </row>
    <row r="553" spans="1:13">
      <c r="A553" s="110"/>
      <c r="B553" s="49" t="s">
        <v>673</v>
      </c>
      <c r="C553" s="111">
        <v>4303000</v>
      </c>
      <c r="D553" s="111">
        <v>0</v>
      </c>
      <c r="E553" s="111">
        <v>0</v>
      </c>
      <c r="F553" s="111">
        <v>4303000</v>
      </c>
      <c r="G553" s="111">
        <v>0</v>
      </c>
      <c r="H553" s="111">
        <v>0</v>
      </c>
      <c r="I553" s="111">
        <v>0</v>
      </c>
      <c r="J553" s="111">
        <v>0</v>
      </c>
      <c r="K553" s="111">
        <v>0</v>
      </c>
      <c r="L553" s="165">
        <f t="shared" si="184"/>
        <v>0</v>
      </c>
      <c r="M553" s="162"/>
    </row>
    <row r="554" spans="1:13">
      <c r="A554" s="110"/>
      <c r="B554" s="49" t="s">
        <v>674</v>
      </c>
      <c r="C554" s="111">
        <v>0</v>
      </c>
      <c r="D554" s="111">
        <v>0</v>
      </c>
      <c r="E554" s="111">
        <v>0</v>
      </c>
      <c r="F554" s="111">
        <v>0</v>
      </c>
      <c r="G554" s="111">
        <v>0</v>
      </c>
      <c r="H554" s="111">
        <v>0</v>
      </c>
      <c r="I554" s="111">
        <v>0</v>
      </c>
      <c r="J554" s="111">
        <v>0</v>
      </c>
      <c r="K554" s="111">
        <v>0</v>
      </c>
      <c r="L554" s="165">
        <f t="shared" si="184"/>
        <v>0</v>
      </c>
      <c r="M554" s="162"/>
    </row>
    <row r="555" spans="1:13">
      <c r="A555" s="110"/>
      <c r="B555" s="49" t="s">
        <v>675</v>
      </c>
      <c r="C555" s="111">
        <v>2742000</v>
      </c>
      <c r="D555" s="111">
        <v>0</v>
      </c>
      <c r="E555" s="111">
        <v>0</v>
      </c>
      <c r="F555" s="111">
        <v>2742000</v>
      </c>
      <c r="G555" s="111">
        <v>0</v>
      </c>
      <c r="H555" s="111">
        <v>0</v>
      </c>
      <c r="I555" s="111">
        <v>0</v>
      </c>
      <c r="J555" s="111">
        <v>0</v>
      </c>
      <c r="K555" s="111">
        <v>0</v>
      </c>
      <c r="L555" s="165">
        <f t="shared" si="184"/>
        <v>0</v>
      </c>
      <c r="M555" s="162"/>
    </row>
    <row r="556" spans="1:13">
      <c r="A556" s="110"/>
      <c r="B556" s="49" t="s">
        <v>676</v>
      </c>
      <c r="C556" s="111">
        <v>0</v>
      </c>
      <c r="D556" s="111">
        <v>0</v>
      </c>
      <c r="E556" s="111">
        <v>0</v>
      </c>
      <c r="F556" s="111">
        <v>0</v>
      </c>
      <c r="G556" s="111">
        <v>0</v>
      </c>
      <c r="H556" s="111">
        <v>0</v>
      </c>
      <c r="I556" s="111">
        <v>0</v>
      </c>
      <c r="J556" s="111">
        <v>0</v>
      </c>
      <c r="K556" s="111">
        <v>0</v>
      </c>
      <c r="L556" s="165">
        <f t="shared" si="184"/>
        <v>0</v>
      </c>
      <c r="M556" s="162"/>
    </row>
    <row r="557" spans="1:13" customFormat="1">
      <c r="A557" s="59" t="s">
        <v>545</v>
      </c>
      <c r="B557" s="60" t="s">
        <v>546</v>
      </c>
      <c r="C557" s="61">
        <f>+C558</f>
        <v>10609000</v>
      </c>
      <c r="D557" s="61">
        <f t="shared" ref="D557:K557" si="191">+D558</f>
        <v>0</v>
      </c>
      <c r="E557" s="61">
        <f t="shared" si="191"/>
        <v>0</v>
      </c>
      <c r="F557" s="61">
        <f t="shared" si="191"/>
        <v>10609000</v>
      </c>
      <c r="G557" s="61">
        <f t="shared" si="191"/>
        <v>1927086</v>
      </c>
      <c r="H557" s="61">
        <f t="shared" si="191"/>
        <v>0</v>
      </c>
      <c r="I557" s="61">
        <f t="shared" si="191"/>
        <v>1927086</v>
      </c>
      <c r="J557" s="61">
        <f t="shared" si="191"/>
        <v>0</v>
      </c>
      <c r="K557" s="61">
        <f t="shared" si="191"/>
        <v>1927086</v>
      </c>
      <c r="L557" s="165">
        <f t="shared" si="184"/>
        <v>0.18164633801489302</v>
      </c>
      <c r="M557" s="162"/>
    </row>
    <row r="558" spans="1:13" s="3" customFormat="1">
      <c r="A558" s="30" t="s">
        <v>547</v>
      </c>
      <c r="B558" s="31" t="s">
        <v>546</v>
      </c>
      <c r="C558" s="32">
        <v>10609000</v>
      </c>
      <c r="D558" s="32">
        <v>0</v>
      </c>
      <c r="E558" s="32">
        <v>0</v>
      </c>
      <c r="F558" s="32">
        <v>10609000</v>
      </c>
      <c r="G558" s="32">
        <v>1927086</v>
      </c>
      <c r="H558" s="32">
        <v>0</v>
      </c>
      <c r="I558" s="32">
        <v>1927086</v>
      </c>
      <c r="J558" s="32">
        <v>0</v>
      </c>
      <c r="K558" s="32">
        <v>1927086</v>
      </c>
      <c r="L558" s="165">
        <f t="shared" si="184"/>
        <v>0.18164633801489302</v>
      </c>
      <c r="M558" s="162"/>
    </row>
    <row r="559" spans="1:13" s="4" customFormat="1" ht="12">
      <c r="A559" s="8" t="s">
        <v>548</v>
      </c>
      <c r="B559" s="9" t="s">
        <v>549</v>
      </c>
      <c r="C559" s="10">
        <f>+C560+C571</f>
        <v>41390189000</v>
      </c>
      <c r="D559" s="10">
        <f t="shared" ref="D559:K559" si="192">+D560+D571</f>
        <v>0</v>
      </c>
      <c r="E559" s="10">
        <f t="shared" si="192"/>
        <v>33444734367</v>
      </c>
      <c r="F559" s="10">
        <f t="shared" si="192"/>
        <v>74834923367</v>
      </c>
      <c r="G559" s="10">
        <f t="shared" si="192"/>
        <v>37490608415</v>
      </c>
      <c r="H559" s="10">
        <f t="shared" si="192"/>
        <v>10055259972</v>
      </c>
      <c r="I559" s="10">
        <f t="shared" si="192"/>
        <v>35648909456</v>
      </c>
      <c r="J559" s="10">
        <f t="shared" si="192"/>
        <v>10046658350</v>
      </c>
      <c r="K559" s="10">
        <f t="shared" si="192"/>
        <v>35635918819</v>
      </c>
      <c r="L559" s="165">
        <f t="shared" si="184"/>
        <v>0.47636728751859886</v>
      </c>
      <c r="M559" s="162"/>
    </row>
    <row r="560" spans="1:13" customFormat="1">
      <c r="A560" s="62" t="s">
        <v>550</v>
      </c>
      <c r="B560" s="63" t="s">
        <v>551</v>
      </c>
      <c r="C560" s="64">
        <f>+C561</f>
        <v>41290189000</v>
      </c>
      <c r="D560" s="64">
        <f t="shared" ref="D560:K560" si="193">+D561</f>
        <v>0</v>
      </c>
      <c r="E560" s="64">
        <f t="shared" si="193"/>
        <v>33444734367</v>
      </c>
      <c r="F560" s="64">
        <f t="shared" si="193"/>
        <v>74734923367</v>
      </c>
      <c r="G560" s="64">
        <f t="shared" si="193"/>
        <v>37490608415</v>
      </c>
      <c r="H560" s="64">
        <f t="shared" si="193"/>
        <v>10055259972</v>
      </c>
      <c r="I560" s="64">
        <f t="shared" si="193"/>
        <v>35648909456</v>
      </c>
      <c r="J560" s="64">
        <f t="shared" si="193"/>
        <v>10046658350</v>
      </c>
      <c r="K560" s="64">
        <f t="shared" si="193"/>
        <v>35635918819</v>
      </c>
      <c r="L560" s="165">
        <f t="shared" si="184"/>
        <v>0.47700469673246704</v>
      </c>
      <c r="M560" s="162"/>
    </row>
    <row r="561" spans="1:13" customFormat="1">
      <c r="A561" s="65" t="s">
        <v>552</v>
      </c>
      <c r="B561" s="66" t="s">
        <v>553</v>
      </c>
      <c r="C561" s="67">
        <f>+C562+C565+C568</f>
        <v>41290189000</v>
      </c>
      <c r="D561" s="67">
        <f t="shared" ref="D561:K561" si="194">+D562+D565+D568</f>
        <v>0</v>
      </c>
      <c r="E561" s="67">
        <f t="shared" si="194"/>
        <v>33444734367</v>
      </c>
      <c r="F561" s="67">
        <f t="shared" si="194"/>
        <v>74734923367</v>
      </c>
      <c r="G561" s="67">
        <f t="shared" si="194"/>
        <v>37490608415</v>
      </c>
      <c r="H561" s="67">
        <f t="shared" si="194"/>
        <v>10055259972</v>
      </c>
      <c r="I561" s="67">
        <f t="shared" si="194"/>
        <v>35648909456</v>
      </c>
      <c r="J561" s="67">
        <f t="shared" si="194"/>
        <v>10046658350</v>
      </c>
      <c r="K561" s="67">
        <f t="shared" si="194"/>
        <v>35635918819</v>
      </c>
      <c r="L561" s="165">
        <f t="shared" si="184"/>
        <v>0.47700469673246704</v>
      </c>
      <c r="M561" s="162"/>
    </row>
    <row r="562" spans="1:13" customFormat="1">
      <c r="A562" s="68" t="s">
        <v>554</v>
      </c>
      <c r="B562" s="69" t="s">
        <v>555</v>
      </c>
      <c r="C562" s="70">
        <f>+C563</f>
        <v>1000000000</v>
      </c>
      <c r="D562" s="70">
        <f t="shared" ref="D562:K563" si="195">+D563</f>
        <v>0</v>
      </c>
      <c r="E562" s="70">
        <f t="shared" si="195"/>
        <v>0</v>
      </c>
      <c r="F562" s="70">
        <f t="shared" si="195"/>
        <v>1000000000</v>
      </c>
      <c r="G562" s="70">
        <f t="shared" si="195"/>
        <v>341462146</v>
      </c>
      <c r="H562" s="70">
        <f t="shared" si="195"/>
        <v>85305737</v>
      </c>
      <c r="I562" s="70">
        <f t="shared" si="195"/>
        <v>279298378</v>
      </c>
      <c r="J562" s="70">
        <f t="shared" si="195"/>
        <v>85305737</v>
      </c>
      <c r="K562" s="70">
        <f t="shared" si="195"/>
        <v>279298378</v>
      </c>
      <c r="L562" s="165">
        <f t="shared" si="184"/>
        <v>0.27929837800000001</v>
      </c>
      <c r="M562" s="162"/>
    </row>
    <row r="563" spans="1:13" customFormat="1">
      <c r="A563" s="59" t="s">
        <v>556</v>
      </c>
      <c r="B563" s="60" t="s">
        <v>557</v>
      </c>
      <c r="C563" s="61">
        <f>+C564</f>
        <v>1000000000</v>
      </c>
      <c r="D563" s="61">
        <f t="shared" si="195"/>
        <v>0</v>
      </c>
      <c r="E563" s="61">
        <f t="shared" si="195"/>
        <v>0</v>
      </c>
      <c r="F563" s="61">
        <f t="shared" si="195"/>
        <v>1000000000</v>
      </c>
      <c r="G563" s="61">
        <f t="shared" si="195"/>
        <v>341462146</v>
      </c>
      <c r="H563" s="61">
        <f t="shared" si="195"/>
        <v>85305737</v>
      </c>
      <c r="I563" s="61">
        <f t="shared" si="195"/>
        <v>279298378</v>
      </c>
      <c r="J563" s="61">
        <f t="shared" si="195"/>
        <v>85305737</v>
      </c>
      <c r="K563" s="61">
        <f t="shared" si="195"/>
        <v>279298378</v>
      </c>
      <c r="L563" s="165">
        <f t="shared" si="184"/>
        <v>0.27929837800000001</v>
      </c>
      <c r="M563" s="162"/>
    </row>
    <row r="564" spans="1:13" s="3" customFormat="1">
      <c r="A564" s="30" t="s">
        <v>558</v>
      </c>
      <c r="B564" s="31" t="s">
        <v>557</v>
      </c>
      <c r="C564" s="33">
        <v>1000000000</v>
      </c>
      <c r="D564" s="33">
        <v>0</v>
      </c>
      <c r="E564" s="33">
        <v>0</v>
      </c>
      <c r="F564" s="33">
        <v>1000000000</v>
      </c>
      <c r="G564" s="33">
        <v>341462146</v>
      </c>
      <c r="H564" s="33">
        <v>85305737</v>
      </c>
      <c r="I564" s="33">
        <v>279298378</v>
      </c>
      <c r="J564" s="33">
        <v>85305737</v>
      </c>
      <c r="K564" s="33">
        <v>279298378</v>
      </c>
      <c r="L564" s="165">
        <f t="shared" si="184"/>
        <v>0.27929837800000001</v>
      </c>
      <c r="M564" s="162"/>
    </row>
    <row r="565" spans="1:13" customFormat="1">
      <c r="A565" s="68" t="s">
        <v>559</v>
      </c>
      <c r="B565" s="69" t="s">
        <v>560</v>
      </c>
      <c r="C565" s="70">
        <f>+C566</f>
        <v>3000000000</v>
      </c>
      <c r="D565" s="70">
        <f t="shared" ref="D565:K566" si="196">+D566</f>
        <v>0</v>
      </c>
      <c r="E565" s="70">
        <f t="shared" si="196"/>
        <v>0</v>
      </c>
      <c r="F565" s="70">
        <f t="shared" si="196"/>
        <v>3000000000</v>
      </c>
      <c r="G565" s="70">
        <f t="shared" si="196"/>
        <v>715840648</v>
      </c>
      <c r="H565" s="70">
        <f t="shared" si="196"/>
        <v>547636648</v>
      </c>
      <c r="I565" s="70">
        <f t="shared" si="196"/>
        <v>715840648</v>
      </c>
      <c r="J565" s="70">
        <f t="shared" si="196"/>
        <v>547636648</v>
      </c>
      <c r="K565" s="70">
        <f t="shared" si="196"/>
        <v>715840648</v>
      </c>
      <c r="L565" s="165">
        <f t="shared" si="184"/>
        <v>0.23861354933333334</v>
      </c>
      <c r="M565" s="162"/>
    </row>
    <row r="566" spans="1:13" customFormat="1">
      <c r="A566" s="59" t="s">
        <v>561</v>
      </c>
      <c r="B566" s="60" t="s">
        <v>562</v>
      </c>
      <c r="C566" s="61">
        <f>+C567</f>
        <v>3000000000</v>
      </c>
      <c r="D566" s="61">
        <f t="shared" si="196"/>
        <v>0</v>
      </c>
      <c r="E566" s="61">
        <f t="shared" si="196"/>
        <v>0</v>
      </c>
      <c r="F566" s="61">
        <f t="shared" si="196"/>
        <v>3000000000</v>
      </c>
      <c r="G566" s="61">
        <f t="shared" si="196"/>
        <v>715840648</v>
      </c>
      <c r="H566" s="61">
        <f t="shared" si="196"/>
        <v>547636648</v>
      </c>
      <c r="I566" s="61">
        <f t="shared" si="196"/>
        <v>715840648</v>
      </c>
      <c r="J566" s="61">
        <f t="shared" si="196"/>
        <v>547636648</v>
      </c>
      <c r="K566" s="61">
        <f t="shared" si="196"/>
        <v>715840648</v>
      </c>
      <c r="L566" s="165">
        <f t="shared" si="184"/>
        <v>0.23861354933333334</v>
      </c>
      <c r="M566" s="162"/>
    </row>
    <row r="567" spans="1:13" s="3" customFormat="1">
      <c r="A567" s="30" t="s">
        <v>563</v>
      </c>
      <c r="B567" s="31" t="s">
        <v>564</v>
      </c>
      <c r="C567" s="33">
        <v>3000000000</v>
      </c>
      <c r="D567" s="33">
        <v>0</v>
      </c>
      <c r="E567" s="33">
        <v>0</v>
      </c>
      <c r="F567" s="33">
        <v>3000000000</v>
      </c>
      <c r="G567" s="33">
        <v>715840648</v>
      </c>
      <c r="H567" s="33">
        <v>547636648</v>
      </c>
      <c r="I567" s="33">
        <v>715840648</v>
      </c>
      <c r="J567" s="33">
        <v>547636648</v>
      </c>
      <c r="K567" s="33">
        <v>715840648</v>
      </c>
      <c r="L567" s="165">
        <f t="shared" si="184"/>
        <v>0.23861354933333334</v>
      </c>
      <c r="M567" s="162"/>
    </row>
    <row r="568" spans="1:13" customFormat="1">
      <c r="A568" s="68" t="s">
        <v>565</v>
      </c>
      <c r="B568" s="69" t="s">
        <v>566</v>
      </c>
      <c r="C568" s="70">
        <f>+C569</f>
        <v>37290189000</v>
      </c>
      <c r="D568" s="70">
        <f t="shared" ref="D568:K569" si="197">+D569</f>
        <v>0</v>
      </c>
      <c r="E568" s="70">
        <f t="shared" si="197"/>
        <v>33444734367</v>
      </c>
      <c r="F568" s="70">
        <f t="shared" si="197"/>
        <v>70734923367</v>
      </c>
      <c r="G568" s="70">
        <f t="shared" si="197"/>
        <v>36433305621</v>
      </c>
      <c r="H568" s="70">
        <f t="shared" si="197"/>
        <v>9422317587</v>
      </c>
      <c r="I568" s="70">
        <f t="shared" si="197"/>
        <v>34653770430</v>
      </c>
      <c r="J568" s="70">
        <f t="shared" si="197"/>
        <v>9413715965</v>
      </c>
      <c r="K568" s="70">
        <f t="shared" si="197"/>
        <v>34640779793</v>
      </c>
      <c r="L568" s="165">
        <f t="shared" si="184"/>
        <v>0.48991034103766401</v>
      </c>
      <c r="M568" s="162"/>
    </row>
    <row r="569" spans="1:13" customFormat="1">
      <c r="A569" s="59" t="s">
        <v>567</v>
      </c>
      <c r="B569" s="60" t="s">
        <v>566</v>
      </c>
      <c r="C569" s="61">
        <f>+C570</f>
        <v>37290189000</v>
      </c>
      <c r="D569" s="61">
        <f t="shared" si="197"/>
        <v>0</v>
      </c>
      <c r="E569" s="61">
        <f t="shared" si="197"/>
        <v>33444734367</v>
      </c>
      <c r="F569" s="61">
        <f t="shared" si="197"/>
        <v>70734923367</v>
      </c>
      <c r="G569" s="61">
        <f t="shared" si="197"/>
        <v>36433305621</v>
      </c>
      <c r="H569" s="61">
        <f t="shared" si="197"/>
        <v>9422317587</v>
      </c>
      <c r="I569" s="61">
        <f t="shared" si="197"/>
        <v>34653770430</v>
      </c>
      <c r="J569" s="61">
        <f t="shared" si="197"/>
        <v>9413715965</v>
      </c>
      <c r="K569" s="61">
        <f t="shared" si="197"/>
        <v>34640779793</v>
      </c>
      <c r="L569" s="165">
        <f t="shared" si="184"/>
        <v>0.48991034103766401</v>
      </c>
      <c r="M569" s="162"/>
    </row>
    <row r="570" spans="1:13" s="3" customFormat="1">
      <c r="A570" s="30" t="s">
        <v>568</v>
      </c>
      <c r="B570" s="31" t="s">
        <v>569</v>
      </c>
      <c r="C570" s="33">
        <v>37290189000</v>
      </c>
      <c r="D570" s="33">
        <v>0</v>
      </c>
      <c r="E570" s="33">
        <v>33444734367</v>
      </c>
      <c r="F570" s="33">
        <v>70734923367</v>
      </c>
      <c r="G570" s="33">
        <v>36433305621</v>
      </c>
      <c r="H570" s="33">
        <v>9422317587</v>
      </c>
      <c r="I570" s="33">
        <v>34653770430</v>
      </c>
      <c r="J570" s="33">
        <v>9413715965</v>
      </c>
      <c r="K570" s="33">
        <v>34640779793</v>
      </c>
      <c r="L570" s="165">
        <f t="shared" si="184"/>
        <v>0.48991034103766401</v>
      </c>
      <c r="M570" s="162"/>
    </row>
    <row r="571" spans="1:13" customFormat="1">
      <c r="A571" s="62" t="s">
        <v>570</v>
      </c>
      <c r="B571" s="63" t="s">
        <v>571</v>
      </c>
      <c r="C571" s="64">
        <f>+C572</f>
        <v>100000000</v>
      </c>
      <c r="D571" s="64">
        <f t="shared" ref="D571:K574" si="198">+D572</f>
        <v>0</v>
      </c>
      <c r="E571" s="64">
        <f t="shared" si="198"/>
        <v>0</v>
      </c>
      <c r="F571" s="64">
        <f t="shared" si="198"/>
        <v>100000000</v>
      </c>
      <c r="G571" s="64">
        <f t="shared" si="198"/>
        <v>0</v>
      </c>
      <c r="H571" s="64">
        <f t="shared" si="198"/>
        <v>0</v>
      </c>
      <c r="I571" s="64">
        <f t="shared" si="198"/>
        <v>0</v>
      </c>
      <c r="J571" s="64">
        <f t="shared" si="198"/>
        <v>0</v>
      </c>
      <c r="K571" s="64">
        <f t="shared" si="198"/>
        <v>0</v>
      </c>
      <c r="L571" s="165">
        <f t="shared" si="184"/>
        <v>0</v>
      </c>
      <c r="M571" s="162"/>
    </row>
    <row r="572" spans="1:13" customFormat="1">
      <c r="A572" s="65" t="s">
        <v>572</v>
      </c>
      <c r="B572" s="66" t="s">
        <v>573</v>
      </c>
      <c r="C572" s="67">
        <f>+C573</f>
        <v>100000000</v>
      </c>
      <c r="D572" s="67">
        <f t="shared" si="198"/>
        <v>0</v>
      </c>
      <c r="E572" s="67">
        <f t="shared" si="198"/>
        <v>0</v>
      </c>
      <c r="F572" s="67">
        <f t="shared" si="198"/>
        <v>100000000</v>
      </c>
      <c r="G572" s="67">
        <f t="shared" si="198"/>
        <v>0</v>
      </c>
      <c r="H572" s="67">
        <f t="shared" si="198"/>
        <v>0</v>
      </c>
      <c r="I572" s="67">
        <f t="shared" si="198"/>
        <v>0</v>
      </c>
      <c r="J572" s="67">
        <f t="shared" si="198"/>
        <v>0</v>
      </c>
      <c r="K572" s="67">
        <f t="shared" si="198"/>
        <v>0</v>
      </c>
      <c r="L572" s="165">
        <f t="shared" si="184"/>
        <v>0</v>
      </c>
      <c r="M572" s="162"/>
    </row>
    <row r="573" spans="1:13" customFormat="1">
      <c r="A573" s="68" t="s">
        <v>574</v>
      </c>
      <c r="B573" s="69" t="s">
        <v>575</v>
      </c>
      <c r="C573" s="70">
        <f>+C574</f>
        <v>100000000</v>
      </c>
      <c r="D573" s="70">
        <f t="shared" si="198"/>
        <v>0</v>
      </c>
      <c r="E573" s="70">
        <f t="shared" si="198"/>
        <v>0</v>
      </c>
      <c r="F573" s="70">
        <f t="shared" si="198"/>
        <v>100000000</v>
      </c>
      <c r="G573" s="70">
        <f t="shared" si="198"/>
        <v>0</v>
      </c>
      <c r="H573" s="70">
        <f t="shared" si="198"/>
        <v>0</v>
      </c>
      <c r="I573" s="70">
        <f t="shared" si="198"/>
        <v>0</v>
      </c>
      <c r="J573" s="70">
        <f t="shared" si="198"/>
        <v>0</v>
      </c>
      <c r="K573" s="70">
        <f t="shared" si="198"/>
        <v>0</v>
      </c>
      <c r="L573" s="165">
        <f t="shared" si="184"/>
        <v>0</v>
      </c>
      <c r="M573" s="162"/>
    </row>
    <row r="574" spans="1:13" customFormat="1">
      <c r="A574" s="59" t="s">
        <v>576</v>
      </c>
      <c r="B574" s="60" t="s">
        <v>575</v>
      </c>
      <c r="C574" s="61">
        <f>+C575</f>
        <v>100000000</v>
      </c>
      <c r="D574" s="61">
        <f t="shared" si="198"/>
        <v>0</v>
      </c>
      <c r="E574" s="61">
        <f t="shared" si="198"/>
        <v>0</v>
      </c>
      <c r="F574" s="61">
        <f t="shared" si="198"/>
        <v>100000000</v>
      </c>
      <c r="G574" s="61">
        <f t="shared" si="198"/>
        <v>0</v>
      </c>
      <c r="H574" s="61">
        <f t="shared" si="198"/>
        <v>0</v>
      </c>
      <c r="I574" s="61">
        <f t="shared" si="198"/>
        <v>0</v>
      </c>
      <c r="J574" s="61">
        <f t="shared" si="198"/>
        <v>0</v>
      </c>
      <c r="K574" s="61">
        <f t="shared" si="198"/>
        <v>0</v>
      </c>
      <c r="L574" s="165">
        <f t="shared" si="184"/>
        <v>0</v>
      </c>
      <c r="M574" s="162"/>
    </row>
    <row r="575" spans="1:13" s="3" customFormat="1">
      <c r="A575" s="30" t="s">
        <v>577</v>
      </c>
      <c r="B575" s="31" t="s">
        <v>575</v>
      </c>
      <c r="C575" s="33">
        <v>100000000</v>
      </c>
      <c r="D575" s="33">
        <v>0</v>
      </c>
      <c r="E575" s="33">
        <v>0</v>
      </c>
      <c r="F575" s="33">
        <v>100000000</v>
      </c>
      <c r="G575" s="33">
        <v>0</v>
      </c>
      <c r="H575" s="33">
        <v>0</v>
      </c>
      <c r="I575" s="33">
        <v>0</v>
      </c>
      <c r="J575" s="33">
        <v>0</v>
      </c>
      <c r="K575" s="33">
        <v>0</v>
      </c>
      <c r="L575" s="165">
        <f t="shared" si="184"/>
        <v>0</v>
      </c>
      <c r="M575" s="162"/>
    </row>
    <row r="576" spans="1:13" s="4" customFormat="1" ht="12">
      <c r="A576" s="8" t="s">
        <v>578</v>
      </c>
      <c r="B576" s="9" t="s">
        <v>579</v>
      </c>
      <c r="C576" s="10">
        <f>+C577</f>
        <v>1247209000</v>
      </c>
      <c r="D576" s="10">
        <f t="shared" ref="D576:K576" si="199">+D577</f>
        <v>0</v>
      </c>
      <c r="E576" s="10">
        <f t="shared" si="199"/>
        <v>0</v>
      </c>
      <c r="F576" s="10">
        <f t="shared" si="199"/>
        <v>1247209000</v>
      </c>
      <c r="G576" s="10">
        <f t="shared" si="199"/>
        <v>1010972696</v>
      </c>
      <c r="H576" s="10">
        <f t="shared" si="199"/>
        <v>189551291</v>
      </c>
      <c r="I576" s="10">
        <f t="shared" si="199"/>
        <v>554399061</v>
      </c>
      <c r="J576" s="10">
        <f t="shared" si="199"/>
        <v>175648955</v>
      </c>
      <c r="K576" s="10">
        <f t="shared" si="199"/>
        <v>510618001</v>
      </c>
      <c r="L576" s="165">
        <f t="shared" si="184"/>
        <v>0.44451175464577308</v>
      </c>
      <c r="M576" s="162"/>
    </row>
    <row r="577" spans="1:13" customFormat="1">
      <c r="A577" s="71" t="s">
        <v>580</v>
      </c>
      <c r="B577" s="72" t="s">
        <v>581</v>
      </c>
      <c r="C577" s="73">
        <f>+C578+C582</f>
        <v>1247209000</v>
      </c>
      <c r="D577" s="73">
        <f t="shared" ref="D577:K577" si="200">+D578+D582</f>
        <v>0</v>
      </c>
      <c r="E577" s="73">
        <f t="shared" si="200"/>
        <v>0</v>
      </c>
      <c r="F577" s="73">
        <f t="shared" si="200"/>
        <v>1247209000</v>
      </c>
      <c r="G577" s="73">
        <f t="shared" si="200"/>
        <v>1010972696</v>
      </c>
      <c r="H577" s="73">
        <f t="shared" si="200"/>
        <v>189551291</v>
      </c>
      <c r="I577" s="73">
        <f t="shared" si="200"/>
        <v>554399061</v>
      </c>
      <c r="J577" s="73">
        <f t="shared" si="200"/>
        <v>175648955</v>
      </c>
      <c r="K577" s="73">
        <f t="shared" si="200"/>
        <v>510618001</v>
      </c>
      <c r="L577" s="165">
        <f t="shared" si="184"/>
        <v>0.44451175464577308</v>
      </c>
      <c r="M577" s="162"/>
    </row>
    <row r="578" spans="1:13" customFormat="1">
      <c r="A578" s="74" t="s">
        <v>582</v>
      </c>
      <c r="B578" s="75" t="s">
        <v>583</v>
      </c>
      <c r="C578" s="76">
        <f>+C579</f>
        <v>747209000</v>
      </c>
      <c r="D578" s="76">
        <f t="shared" ref="D578:K580" si="201">+D579</f>
        <v>0</v>
      </c>
      <c r="E578" s="76">
        <f t="shared" si="201"/>
        <v>0</v>
      </c>
      <c r="F578" s="76">
        <f t="shared" si="201"/>
        <v>747209000</v>
      </c>
      <c r="G578" s="76">
        <f t="shared" si="201"/>
        <v>696883093</v>
      </c>
      <c r="H578" s="76">
        <f t="shared" si="201"/>
        <v>110548689</v>
      </c>
      <c r="I578" s="76">
        <f t="shared" si="201"/>
        <v>263446387</v>
      </c>
      <c r="J578" s="76">
        <f t="shared" si="201"/>
        <v>140427413</v>
      </c>
      <c r="K578" s="76">
        <f t="shared" si="201"/>
        <v>263446387</v>
      </c>
      <c r="L578" s="165">
        <f t="shared" si="184"/>
        <v>0.35257389431872477</v>
      </c>
      <c r="M578" s="162"/>
    </row>
    <row r="579" spans="1:13" customFormat="1">
      <c r="A579" s="34" t="s">
        <v>584</v>
      </c>
      <c r="B579" s="35" t="s">
        <v>583</v>
      </c>
      <c r="C579" s="36">
        <f>+C580</f>
        <v>747209000</v>
      </c>
      <c r="D579" s="36">
        <f t="shared" si="201"/>
        <v>0</v>
      </c>
      <c r="E579" s="36">
        <f t="shared" si="201"/>
        <v>0</v>
      </c>
      <c r="F579" s="36">
        <f t="shared" si="201"/>
        <v>747209000</v>
      </c>
      <c r="G579" s="36">
        <f t="shared" si="201"/>
        <v>696883093</v>
      </c>
      <c r="H579" s="36">
        <f t="shared" si="201"/>
        <v>110548689</v>
      </c>
      <c r="I579" s="36">
        <f t="shared" si="201"/>
        <v>263446387</v>
      </c>
      <c r="J579" s="36">
        <f t="shared" si="201"/>
        <v>140427413</v>
      </c>
      <c r="K579" s="36">
        <f t="shared" si="201"/>
        <v>263446387</v>
      </c>
      <c r="L579" s="165">
        <f t="shared" si="184"/>
        <v>0.35257389431872477</v>
      </c>
      <c r="M579" s="162"/>
    </row>
    <row r="580" spans="1:13" customFormat="1">
      <c r="A580" s="34" t="s">
        <v>585</v>
      </c>
      <c r="B580" s="35" t="s">
        <v>583</v>
      </c>
      <c r="C580" s="36">
        <f>+C581</f>
        <v>747209000</v>
      </c>
      <c r="D580" s="36">
        <f t="shared" si="201"/>
        <v>0</v>
      </c>
      <c r="E580" s="36">
        <f t="shared" si="201"/>
        <v>0</v>
      </c>
      <c r="F580" s="36">
        <f t="shared" si="201"/>
        <v>747209000</v>
      </c>
      <c r="G580" s="36">
        <f t="shared" si="201"/>
        <v>696883093</v>
      </c>
      <c r="H580" s="36">
        <f t="shared" si="201"/>
        <v>110548689</v>
      </c>
      <c r="I580" s="36">
        <f t="shared" si="201"/>
        <v>263446387</v>
      </c>
      <c r="J580" s="36">
        <f t="shared" si="201"/>
        <v>140427413</v>
      </c>
      <c r="K580" s="36">
        <f t="shared" si="201"/>
        <v>263446387</v>
      </c>
      <c r="L580" s="165">
        <f t="shared" si="184"/>
        <v>0.35257389431872477</v>
      </c>
      <c r="M580" s="162"/>
    </row>
    <row r="581" spans="1:13" s="3" customFormat="1">
      <c r="A581" s="30" t="s">
        <v>586</v>
      </c>
      <c r="B581" s="31" t="s">
        <v>583</v>
      </c>
      <c r="C581" s="33">
        <v>747209000</v>
      </c>
      <c r="D581" s="33">
        <v>0</v>
      </c>
      <c r="E581" s="33">
        <v>0</v>
      </c>
      <c r="F581" s="33">
        <v>747209000</v>
      </c>
      <c r="G581" s="33">
        <v>696883093</v>
      </c>
      <c r="H581" s="33">
        <v>110548689</v>
      </c>
      <c r="I581" s="33">
        <v>263446387</v>
      </c>
      <c r="J581" s="33">
        <v>140427413</v>
      </c>
      <c r="K581" s="33">
        <v>263446387</v>
      </c>
      <c r="L581" s="165">
        <f t="shared" si="184"/>
        <v>0.35257389431872477</v>
      </c>
      <c r="M581" s="162"/>
    </row>
    <row r="582" spans="1:13" customFormat="1">
      <c r="A582" s="74" t="s">
        <v>587</v>
      </c>
      <c r="B582" s="75" t="s">
        <v>588</v>
      </c>
      <c r="C582" s="76">
        <f>+C583</f>
        <v>500000000</v>
      </c>
      <c r="D582" s="76">
        <f t="shared" ref="D582:K584" si="202">+D583</f>
        <v>0</v>
      </c>
      <c r="E582" s="76">
        <f t="shared" si="202"/>
        <v>0</v>
      </c>
      <c r="F582" s="76">
        <f t="shared" si="202"/>
        <v>500000000</v>
      </c>
      <c r="G582" s="76">
        <f t="shared" si="202"/>
        <v>314089603</v>
      </c>
      <c r="H582" s="76">
        <f t="shared" si="202"/>
        <v>79002602</v>
      </c>
      <c r="I582" s="76">
        <f t="shared" si="202"/>
        <v>290952674</v>
      </c>
      <c r="J582" s="76">
        <f t="shared" si="202"/>
        <v>35221542</v>
      </c>
      <c r="K582" s="76">
        <f t="shared" si="202"/>
        <v>247171614</v>
      </c>
      <c r="L582" s="165">
        <f t="shared" si="184"/>
        <v>0.58190534800000004</v>
      </c>
      <c r="M582" s="162"/>
    </row>
    <row r="583" spans="1:13" customFormat="1">
      <c r="A583" s="34" t="s">
        <v>589</v>
      </c>
      <c r="B583" s="35" t="s">
        <v>588</v>
      </c>
      <c r="C583" s="36">
        <f>+C584</f>
        <v>500000000</v>
      </c>
      <c r="D583" s="36">
        <f t="shared" si="202"/>
        <v>0</v>
      </c>
      <c r="E583" s="36">
        <f t="shared" si="202"/>
        <v>0</v>
      </c>
      <c r="F583" s="36">
        <f t="shared" si="202"/>
        <v>500000000</v>
      </c>
      <c r="G583" s="36">
        <f t="shared" si="202"/>
        <v>314089603</v>
      </c>
      <c r="H583" s="36">
        <f t="shared" si="202"/>
        <v>79002602</v>
      </c>
      <c r="I583" s="36">
        <f t="shared" si="202"/>
        <v>290952674</v>
      </c>
      <c r="J583" s="36">
        <f t="shared" si="202"/>
        <v>35221542</v>
      </c>
      <c r="K583" s="36">
        <f t="shared" si="202"/>
        <v>247171614</v>
      </c>
      <c r="L583" s="165">
        <f t="shared" si="184"/>
        <v>0.58190534800000004</v>
      </c>
      <c r="M583" s="162"/>
    </row>
    <row r="584" spans="1:13" customFormat="1">
      <c r="A584" s="34" t="s">
        <v>590</v>
      </c>
      <c r="B584" s="35" t="s">
        <v>588</v>
      </c>
      <c r="C584" s="36">
        <f>+C585</f>
        <v>500000000</v>
      </c>
      <c r="D584" s="36">
        <f t="shared" si="202"/>
        <v>0</v>
      </c>
      <c r="E584" s="36">
        <f t="shared" si="202"/>
        <v>0</v>
      </c>
      <c r="F584" s="36">
        <f t="shared" si="202"/>
        <v>500000000</v>
      </c>
      <c r="G584" s="36">
        <f t="shared" si="202"/>
        <v>314089603</v>
      </c>
      <c r="H584" s="36">
        <f t="shared" si="202"/>
        <v>79002602</v>
      </c>
      <c r="I584" s="36">
        <f t="shared" si="202"/>
        <v>290952674</v>
      </c>
      <c r="J584" s="36">
        <f t="shared" si="202"/>
        <v>35221542</v>
      </c>
      <c r="K584" s="36">
        <f t="shared" si="202"/>
        <v>247171614</v>
      </c>
      <c r="L584" s="165">
        <f t="shared" si="184"/>
        <v>0.58190534800000004</v>
      </c>
      <c r="M584" s="162"/>
    </row>
    <row r="585" spans="1:13" s="3" customFormat="1">
      <c r="A585" s="30" t="s">
        <v>591</v>
      </c>
      <c r="B585" s="31" t="s">
        <v>588</v>
      </c>
      <c r="C585" s="33">
        <v>500000000</v>
      </c>
      <c r="D585" s="33">
        <v>0</v>
      </c>
      <c r="E585" s="33">
        <v>0</v>
      </c>
      <c r="F585" s="33">
        <v>500000000</v>
      </c>
      <c r="G585" s="33">
        <v>314089603</v>
      </c>
      <c r="H585" s="33">
        <v>79002602</v>
      </c>
      <c r="I585" s="33">
        <v>290952674</v>
      </c>
      <c r="J585" s="33">
        <v>35221542</v>
      </c>
      <c r="K585" s="33">
        <v>247171614</v>
      </c>
      <c r="L585" s="165">
        <f t="shared" si="184"/>
        <v>0.58190534800000004</v>
      </c>
      <c r="M585" s="162"/>
    </row>
    <row r="586" spans="1:13" s="4" customFormat="1" ht="12">
      <c r="A586" s="8" t="s">
        <v>592</v>
      </c>
      <c r="B586" s="9" t="s">
        <v>593</v>
      </c>
      <c r="C586" s="10">
        <f>+C587</f>
        <v>544311000</v>
      </c>
      <c r="D586" s="10">
        <f t="shared" ref="D586:K586" si="203">+D587</f>
        <v>0</v>
      </c>
      <c r="E586" s="10">
        <f t="shared" si="203"/>
        <v>0</v>
      </c>
      <c r="F586" s="10">
        <f t="shared" si="203"/>
        <v>544311000</v>
      </c>
      <c r="G586" s="10">
        <f t="shared" si="203"/>
        <v>463250843</v>
      </c>
      <c r="H586" s="10">
        <f t="shared" si="203"/>
        <v>49843843</v>
      </c>
      <c r="I586" s="10">
        <f t="shared" si="203"/>
        <v>463250843</v>
      </c>
      <c r="J586" s="10">
        <f t="shared" si="203"/>
        <v>49843843</v>
      </c>
      <c r="K586" s="10">
        <f t="shared" si="203"/>
        <v>463250843</v>
      </c>
      <c r="L586" s="165">
        <f t="shared" si="184"/>
        <v>0.85107749613731853</v>
      </c>
      <c r="M586" s="162"/>
    </row>
    <row r="587" spans="1:13" customFormat="1">
      <c r="A587" s="77" t="s">
        <v>594</v>
      </c>
      <c r="B587" s="78" t="s">
        <v>595</v>
      </c>
      <c r="C587" s="79">
        <f>+C588+C591</f>
        <v>544311000</v>
      </c>
      <c r="D587" s="79">
        <f t="shared" ref="D587:K587" si="204">+D588+D591</f>
        <v>0</v>
      </c>
      <c r="E587" s="79">
        <f t="shared" si="204"/>
        <v>0</v>
      </c>
      <c r="F587" s="79">
        <f t="shared" si="204"/>
        <v>544311000</v>
      </c>
      <c r="G587" s="79">
        <f t="shared" si="204"/>
        <v>463250843</v>
      </c>
      <c r="H587" s="79">
        <f t="shared" si="204"/>
        <v>49843843</v>
      </c>
      <c r="I587" s="79">
        <f t="shared" si="204"/>
        <v>463250843</v>
      </c>
      <c r="J587" s="79">
        <f t="shared" si="204"/>
        <v>49843843</v>
      </c>
      <c r="K587" s="79">
        <f t="shared" si="204"/>
        <v>463250843</v>
      </c>
      <c r="L587" s="165">
        <f t="shared" ref="L587:L627" si="205">+IFERROR(I587/F587,0)</f>
        <v>0.85107749613731853</v>
      </c>
      <c r="M587" s="162"/>
    </row>
    <row r="588" spans="1:13" customFormat="1">
      <c r="A588" s="80" t="s">
        <v>596</v>
      </c>
      <c r="B588" s="81" t="s">
        <v>597</v>
      </c>
      <c r="C588" s="82">
        <f>+C589</f>
        <v>1595000</v>
      </c>
      <c r="D588" s="82">
        <f t="shared" ref="D588:K589" si="206">+D589</f>
        <v>0</v>
      </c>
      <c r="E588" s="82">
        <f t="shared" si="206"/>
        <v>0</v>
      </c>
      <c r="F588" s="82">
        <f t="shared" si="206"/>
        <v>1595000</v>
      </c>
      <c r="G588" s="82">
        <f t="shared" si="206"/>
        <v>0</v>
      </c>
      <c r="H588" s="82">
        <f t="shared" si="206"/>
        <v>0</v>
      </c>
      <c r="I588" s="82">
        <f t="shared" si="206"/>
        <v>0</v>
      </c>
      <c r="J588" s="82">
        <f t="shared" si="206"/>
        <v>0</v>
      </c>
      <c r="K588" s="82">
        <f t="shared" si="206"/>
        <v>0</v>
      </c>
      <c r="L588" s="165">
        <f t="shared" si="205"/>
        <v>0</v>
      </c>
      <c r="M588" s="162"/>
    </row>
    <row r="589" spans="1:13" customFormat="1">
      <c r="A589" s="34" t="s">
        <v>598</v>
      </c>
      <c r="B589" s="35" t="s">
        <v>597</v>
      </c>
      <c r="C589" s="36">
        <f>+C590</f>
        <v>1595000</v>
      </c>
      <c r="D589" s="36">
        <f t="shared" si="206"/>
        <v>0</v>
      </c>
      <c r="E589" s="36">
        <f t="shared" si="206"/>
        <v>0</v>
      </c>
      <c r="F589" s="36">
        <f t="shared" si="206"/>
        <v>1595000</v>
      </c>
      <c r="G589" s="36">
        <f t="shared" si="206"/>
        <v>0</v>
      </c>
      <c r="H589" s="36">
        <f t="shared" si="206"/>
        <v>0</v>
      </c>
      <c r="I589" s="36">
        <f t="shared" si="206"/>
        <v>0</v>
      </c>
      <c r="J589" s="36">
        <f t="shared" si="206"/>
        <v>0</v>
      </c>
      <c r="K589" s="36">
        <f t="shared" si="206"/>
        <v>0</v>
      </c>
      <c r="L589" s="165">
        <f t="shared" si="205"/>
        <v>0</v>
      </c>
      <c r="M589" s="162"/>
    </row>
    <row r="590" spans="1:13" s="3" customFormat="1">
      <c r="A590" s="30" t="s">
        <v>599</v>
      </c>
      <c r="B590" s="31" t="s">
        <v>597</v>
      </c>
      <c r="C590" s="33">
        <v>1595000</v>
      </c>
      <c r="D590" s="33">
        <v>0</v>
      </c>
      <c r="E590" s="33">
        <v>0</v>
      </c>
      <c r="F590" s="33">
        <v>1595000</v>
      </c>
      <c r="G590" s="33">
        <v>0</v>
      </c>
      <c r="H590" s="33">
        <v>0</v>
      </c>
      <c r="I590" s="33">
        <v>0</v>
      </c>
      <c r="J590" s="33">
        <v>0</v>
      </c>
      <c r="K590" s="33">
        <v>0</v>
      </c>
      <c r="L590" s="165">
        <f t="shared" si="205"/>
        <v>0</v>
      </c>
      <c r="M590" s="162"/>
    </row>
    <row r="591" spans="1:13" customFormat="1">
      <c r="A591" s="80" t="s">
        <v>600</v>
      </c>
      <c r="B591" s="81" t="s">
        <v>601</v>
      </c>
      <c r="C591" s="82">
        <f>+C592</f>
        <v>542716000</v>
      </c>
      <c r="D591" s="82">
        <f t="shared" ref="D591:K592" si="207">+D592</f>
        <v>0</v>
      </c>
      <c r="E591" s="82">
        <f t="shared" si="207"/>
        <v>0</v>
      </c>
      <c r="F591" s="82">
        <f t="shared" si="207"/>
        <v>542716000</v>
      </c>
      <c r="G591" s="82">
        <f t="shared" si="207"/>
        <v>463250843</v>
      </c>
      <c r="H591" s="82">
        <f t="shared" si="207"/>
        <v>49843843</v>
      </c>
      <c r="I591" s="82">
        <f t="shared" si="207"/>
        <v>463250843</v>
      </c>
      <c r="J591" s="82">
        <f t="shared" si="207"/>
        <v>49843843</v>
      </c>
      <c r="K591" s="82">
        <f t="shared" si="207"/>
        <v>463250843</v>
      </c>
      <c r="L591" s="165">
        <f t="shared" si="205"/>
        <v>0.85357874652672849</v>
      </c>
      <c r="M591" s="162"/>
    </row>
    <row r="592" spans="1:13" customFormat="1">
      <c r="A592" s="34" t="s">
        <v>602</v>
      </c>
      <c r="B592" s="35" t="s">
        <v>601</v>
      </c>
      <c r="C592" s="36">
        <f>+C593</f>
        <v>542716000</v>
      </c>
      <c r="D592" s="36">
        <f t="shared" si="207"/>
        <v>0</v>
      </c>
      <c r="E592" s="36">
        <f t="shared" si="207"/>
        <v>0</v>
      </c>
      <c r="F592" s="36">
        <f t="shared" si="207"/>
        <v>542716000</v>
      </c>
      <c r="G592" s="36">
        <f t="shared" si="207"/>
        <v>463250843</v>
      </c>
      <c r="H592" s="36">
        <f t="shared" si="207"/>
        <v>49843843</v>
      </c>
      <c r="I592" s="36">
        <f t="shared" si="207"/>
        <v>463250843</v>
      </c>
      <c r="J592" s="36">
        <f t="shared" si="207"/>
        <v>49843843</v>
      </c>
      <c r="K592" s="36">
        <f t="shared" si="207"/>
        <v>463250843</v>
      </c>
      <c r="L592" s="165">
        <f t="shared" si="205"/>
        <v>0.85357874652672849</v>
      </c>
      <c r="M592" s="162"/>
    </row>
    <row r="593" spans="1:13" s="3" customFormat="1">
      <c r="A593" s="30" t="s">
        <v>603</v>
      </c>
      <c r="B593" s="31" t="s">
        <v>601</v>
      </c>
      <c r="C593" s="33">
        <v>542716000</v>
      </c>
      <c r="D593" s="33">
        <v>0</v>
      </c>
      <c r="E593" s="33">
        <v>0</v>
      </c>
      <c r="F593" s="33">
        <v>542716000</v>
      </c>
      <c r="G593" s="33">
        <v>463250843</v>
      </c>
      <c r="H593" s="33">
        <v>49843843</v>
      </c>
      <c r="I593" s="33">
        <v>463250843</v>
      </c>
      <c r="J593" s="33">
        <v>49843843</v>
      </c>
      <c r="K593" s="33">
        <v>463250843</v>
      </c>
      <c r="L593" s="165">
        <f t="shared" si="205"/>
        <v>0.85357874652672849</v>
      </c>
      <c r="M593" s="162"/>
    </row>
    <row r="594" spans="1:13" customFormat="1">
      <c r="A594" s="83" t="s">
        <v>604</v>
      </c>
      <c r="B594" s="84" t="s">
        <v>605</v>
      </c>
      <c r="C594" s="85">
        <f>+C595+C621</f>
        <v>24301133000</v>
      </c>
      <c r="D594" s="85">
        <f t="shared" ref="D594:K594" si="208">+D595+D621</f>
        <v>0</v>
      </c>
      <c r="E594" s="119">
        <f>+E595+E621</f>
        <v>12946945354</v>
      </c>
      <c r="F594" s="85">
        <f t="shared" si="208"/>
        <v>37248078354</v>
      </c>
      <c r="G594" s="85">
        <f>+G595+G621</f>
        <v>3678229602</v>
      </c>
      <c r="H594" s="85">
        <f t="shared" si="208"/>
        <v>691382036</v>
      </c>
      <c r="I594" s="85">
        <f t="shared" si="208"/>
        <v>2881406528</v>
      </c>
      <c r="J594" s="85">
        <f t="shared" si="208"/>
        <v>672610600</v>
      </c>
      <c r="K594" s="85">
        <f t="shared" si="208"/>
        <v>1687887758</v>
      </c>
      <c r="L594" s="165">
        <f t="shared" si="205"/>
        <v>7.7357186070528425E-2</v>
      </c>
      <c r="M594" s="162"/>
    </row>
    <row r="595" spans="1:13" customFormat="1">
      <c r="A595" s="86" t="s">
        <v>606</v>
      </c>
      <c r="B595" s="87" t="s">
        <v>607</v>
      </c>
      <c r="C595" s="88">
        <f>+C596</f>
        <v>24090500000</v>
      </c>
      <c r="D595" s="88">
        <f t="shared" ref="D595:K597" si="209">+D596</f>
        <v>0</v>
      </c>
      <c r="E595" s="88">
        <f>+E596</f>
        <v>12946945354</v>
      </c>
      <c r="F595" s="88">
        <f t="shared" si="209"/>
        <v>37037445354</v>
      </c>
      <c r="G595" s="88">
        <f>+G596</f>
        <v>3676329602</v>
      </c>
      <c r="H595" s="88">
        <f t="shared" si="209"/>
        <v>691382036</v>
      </c>
      <c r="I595" s="88">
        <f t="shared" si="209"/>
        <v>2879506528</v>
      </c>
      <c r="J595" s="88">
        <f t="shared" si="209"/>
        <v>672610600</v>
      </c>
      <c r="K595" s="88">
        <f t="shared" si="209"/>
        <v>1685987758</v>
      </c>
      <c r="L595" s="165">
        <f t="shared" si="205"/>
        <v>7.7745819142707603E-2</v>
      </c>
      <c r="M595" s="162"/>
    </row>
    <row r="596" spans="1:13" customFormat="1">
      <c r="A596" s="89" t="s">
        <v>608</v>
      </c>
      <c r="B596" s="90" t="s">
        <v>609</v>
      </c>
      <c r="C596" s="91">
        <f>+C597</f>
        <v>24090500000</v>
      </c>
      <c r="D596" s="91">
        <f t="shared" si="209"/>
        <v>0</v>
      </c>
      <c r="E596" s="91">
        <f>+E597</f>
        <v>12946945354</v>
      </c>
      <c r="F596" s="91">
        <f t="shared" si="209"/>
        <v>37037445354</v>
      </c>
      <c r="G596" s="91">
        <f t="shared" si="209"/>
        <v>3676329602</v>
      </c>
      <c r="H596" s="91">
        <f t="shared" si="209"/>
        <v>691382036</v>
      </c>
      <c r="I596" s="91">
        <f t="shared" si="209"/>
        <v>2879506528</v>
      </c>
      <c r="J596" s="91">
        <f t="shared" si="209"/>
        <v>672610600</v>
      </c>
      <c r="K596" s="91">
        <f t="shared" si="209"/>
        <v>1685987758</v>
      </c>
      <c r="L596" s="165">
        <f t="shared" si="205"/>
        <v>7.7745819142707603E-2</v>
      </c>
      <c r="M596" s="162"/>
    </row>
    <row r="597" spans="1:13" customFormat="1">
      <c r="A597" s="59" t="s">
        <v>610</v>
      </c>
      <c r="B597" s="60" t="s">
        <v>611</v>
      </c>
      <c r="C597" s="61">
        <f>+C598</f>
        <v>24090500000</v>
      </c>
      <c r="D597" s="61">
        <f t="shared" si="209"/>
        <v>0</v>
      </c>
      <c r="E597" s="61">
        <f>+E598</f>
        <v>12946945354</v>
      </c>
      <c r="F597" s="61">
        <f t="shared" si="209"/>
        <v>37037445354</v>
      </c>
      <c r="G597" s="61">
        <f t="shared" si="209"/>
        <v>3676329602</v>
      </c>
      <c r="H597" s="61">
        <f t="shared" si="209"/>
        <v>691382036</v>
      </c>
      <c r="I597" s="61">
        <f t="shared" si="209"/>
        <v>2879506528</v>
      </c>
      <c r="J597" s="61">
        <f t="shared" si="209"/>
        <v>672610600</v>
      </c>
      <c r="K597" s="61">
        <f t="shared" si="209"/>
        <v>1685987758</v>
      </c>
      <c r="L597" s="165">
        <f t="shared" si="205"/>
        <v>7.7745819142707603E-2</v>
      </c>
      <c r="M597" s="162"/>
    </row>
    <row r="598" spans="1:13" customFormat="1">
      <c r="A598" s="92" t="s">
        <v>612</v>
      </c>
      <c r="B598" s="93" t="s">
        <v>613</v>
      </c>
      <c r="C598" s="94">
        <f>+C599+C601+C603+C605+C607+C609+C613+C617+C619</f>
        <v>24090500000</v>
      </c>
      <c r="D598" s="94">
        <f>+D599+D601+D603+D605+D607+D609+D611+D613+D615+D617+D619</f>
        <v>0</v>
      </c>
      <c r="E598" s="94">
        <f t="shared" ref="E598:K598" si="210">+E599+E601+E603+E605+E607+E609+E611+E613+E615+E617+E619</f>
        <v>12946945354</v>
      </c>
      <c r="F598" s="94">
        <f t="shared" si="210"/>
        <v>37037445354</v>
      </c>
      <c r="G598" s="94">
        <f t="shared" si="210"/>
        <v>3676329602</v>
      </c>
      <c r="H598" s="94">
        <f t="shared" si="210"/>
        <v>691382036</v>
      </c>
      <c r="I598" s="94">
        <f t="shared" si="210"/>
        <v>2879506528</v>
      </c>
      <c r="J598" s="94">
        <f t="shared" si="210"/>
        <v>672610600</v>
      </c>
      <c r="K598" s="94">
        <f t="shared" si="210"/>
        <v>1685987758</v>
      </c>
      <c r="L598" s="165">
        <f t="shared" si="205"/>
        <v>7.7745819142707603E-2</v>
      </c>
      <c r="M598" s="162"/>
    </row>
    <row r="599" spans="1:13" customFormat="1">
      <c r="A599" s="95" t="s">
        <v>614</v>
      </c>
      <c r="B599" s="96" t="s">
        <v>615</v>
      </c>
      <c r="C599" s="97">
        <f>+C600</f>
        <v>5104900000</v>
      </c>
      <c r="D599" s="97">
        <f t="shared" ref="D599:K599" si="211">+D600</f>
        <v>0</v>
      </c>
      <c r="E599" s="97">
        <f>+E600</f>
        <v>47344150</v>
      </c>
      <c r="F599" s="97">
        <f t="shared" si="211"/>
        <v>5152244150</v>
      </c>
      <c r="G599" s="97">
        <f t="shared" si="211"/>
        <v>1549600</v>
      </c>
      <c r="H599" s="97">
        <f t="shared" si="211"/>
        <v>0</v>
      </c>
      <c r="I599" s="97">
        <f t="shared" si="211"/>
        <v>1549600</v>
      </c>
      <c r="J599" s="97">
        <f t="shared" si="211"/>
        <v>0</v>
      </c>
      <c r="K599" s="97">
        <f t="shared" si="211"/>
        <v>1549600</v>
      </c>
      <c r="L599" s="165">
        <f t="shared" si="205"/>
        <v>3.007621445889749E-4</v>
      </c>
      <c r="M599" s="162"/>
    </row>
    <row r="600" spans="1:13" s="3" customFormat="1">
      <c r="A600" s="30" t="s">
        <v>616</v>
      </c>
      <c r="B600" s="31" t="s">
        <v>810</v>
      </c>
      <c r="C600" s="106">
        <v>5104900000</v>
      </c>
      <c r="D600" s="106">
        <v>0</v>
      </c>
      <c r="E600" s="106">
        <v>47344150</v>
      </c>
      <c r="F600" s="106">
        <v>5152244150</v>
      </c>
      <c r="G600" s="106">
        <v>1549600</v>
      </c>
      <c r="H600" s="106">
        <v>0</v>
      </c>
      <c r="I600" s="106">
        <v>1549600</v>
      </c>
      <c r="J600" s="106">
        <v>0</v>
      </c>
      <c r="K600" s="106">
        <v>1549600</v>
      </c>
      <c r="L600" s="165">
        <f t="shared" si="205"/>
        <v>3.007621445889749E-4</v>
      </c>
      <c r="M600" s="162"/>
    </row>
    <row r="601" spans="1:13" customFormat="1">
      <c r="A601" s="95" t="s">
        <v>617</v>
      </c>
      <c r="B601" s="96" t="s">
        <v>618</v>
      </c>
      <c r="C601" s="97">
        <f>+C602</f>
        <v>1000000000</v>
      </c>
      <c r="D601" s="97">
        <f t="shared" ref="D601:K601" si="212">+D602</f>
        <v>0</v>
      </c>
      <c r="E601" s="97">
        <f>+E602</f>
        <v>0</v>
      </c>
      <c r="F601" s="97">
        <f t="shared" si="212"/>
        <v>1000000000</v>
      </c>
      <c r="G601" s="97">
        <f t="shared" si="212"/>
        <v>0</v>
      </c>
      <c r="H601" s="97">
        <f t="shared" si="212"/>
        <v>0</v>
      </c>
      <c r="I601" s="97">
        <f t="shared" si="212"/>
        <v>0</v>
      </c>
      <c r="J601" s="97">
        <f t="shared" si="212"/>
        <v>0</v>
      </c>
      <c r="K601" s="97">
        <f t="shared" si="212"/>
        <v>0</v>
      </c>
      <c r="L601" s="165">
        <f t="shared" si="205"/>
        <v>0</v>
      </c>
      <c r="M601" s="162"/>
    </row>
    <row r="602" spans="1:13" s="3" customFormat="1">
      <c r="A602" s="30" t="s">
        <v>619</v>
      </c>
      <c r="B602" s="31" t="s">
        <v>618</v>
      </c>
      <c r="C602" s="106">
        <v>1000000000</v>
      </c>
      <c r="D602" s="106">
        <v>0</v>
      </c>
      <c r="E602" s="106">
        <v>0</v>
      </c>
      <c r="F602" s="106">
        <v>1000000000</v>
      </c>
      <c r="G602" s="106">
        <v>0</v>
      </c>
      <c r="H602" s="106">
        <v>0</v>
      </c>
      <c r="I602" s="106">
        <v>0</v>
      </c>
      <c r="J602" s="106">
        <v>0</v>
      </c>
      <c r="K602" s="106">
        <v>0</v>
      </c>
      <c r="L602" s="165">
        <f t="shared" si="205"/>
        <v>0</v>
      </c>
      <c r="M602" s="162"/>
    </row>
    <row r="603" spans="1:13" customFormat="1">
      <c r="A603" s="95" t="s">
        <v>620</v>
      </c>
      <c r="B603" s="96" t="s">
        <v>621</v>
      </c>
      <c r="C603" s="97">
        <f>+C604</f>
        <v>2703050000</v>
      </c>
      <c r="D603" s="97">
        <f t="shared" ref="D603:K603" si="213">+D604</f>
        <v>0</v>
      </c>
      <c r="E603" s="97">
        <f>+E604</f>
        <v>0</v>
      </c>
      <c r="F603" s="97">
        <f t="shared" si="213"/>
        <v>2703050000</v>
      </c>
      <c r="G603" s="97">
        <f t="shared" si="213"/>
        <v>2019602054</v>
      </c>
      <c r="H603" s="97">
        <f t="shared" si="213"/>
        <v>364247539</v>
      </c>
      <c r="I603" s="97">
        <f t="shared" si="213"/>
        <v>1797821584</v>
      </c>
      <c r="J603" s="97">
        <f t="shared" si="213"/>
        <v>146298553</v>
      </c>
      <c r="K603" s="97">
        <f t="shared" si="213"/>
        <v>774362781</v>
      </c>
      <c r="L603" s="165">
        <f t="shared" si="205"/>
        <v>0.66510851963522688</v>
      </c>
      <c r="M603" s="162"/>
    </row>
    <row r="604" spans="1:13" s="3" customFormat="1">
      <c r="A604" s="30" t="s">
        <v>622</v>
      </c>
      <c r="B604" s="31" t="s">
        <v>621</v>
      </c>
      <c r="C604" s="106">
        <v>2703050000</v>
      </c>
      <c r="D604" s="106">
        <v>0</v>
      </c>
      <c r="E604" s="106">
        <v>0</v>
      </c>
      <c r="F604" s="106">
        <v>2703050000</v>
      </c>
      <c r="G604" s="106">
        <v>2019602054</v>
      </c>
      <c r="H604" s="106">
        <v>364247539</v>
      </c>
      <c r="I604" s="106">
        <v>1797821584</v>
      </c>
      <c r="J604" s="106">
        <v>146298553</v>
      </c>
      <c r="K604" s="106">
        <v>774362781</v>
      </c>
      <c r="L604" s="165">
        <f t="shared" si="205"/>
        <v>0.66510851963522688</v>
      </c>
      <c r="M604" s="162"/>
    </row>
    <row r="605" spans="1:13" customFormat="1">
      <c r="A605" s="95" t="s">
        <v>623</v>
      </c>
      <c r="B605" s="96" t="s">
        <v>624</v>
      </c>
      <c r="C605" s="97">
        <f>+C606</f>
        <v>843226000</v>
      </c>
      <c r="D605" s="97">
        <f t="shared" ref="D605:K605" si="214">+D606</f>
        <v>0</v>
      </c>
      <c r="E605" s="97">
        <f>+E606</f>
        <v>16967807</v>
      </c>
      <c r="F605" s="97">
        <f t="shared" si="214"/>
        <v>860193807</v>
      </c>
      <c r="G605" s="97">
        <f t="shared" si="214"/>
        <v>163170089</v>
      </c>
      <c r="H605" s="97">
        <f t="shared" si="214"/>
        <v>0</v>
      </c>
      <c r="I605" s="97">
        <f t="shared" si="214"/>
        <v>152267777</v>
      </c>
      <c r="J605" s="97">
        <f t="shared" si="214"/>
        <v>85400257</v>
      </c>
      <c r="K605" s="97">
        <f t="shared" si="214"/>
        <v>138894273</v>
      </c>
      <c r="L605" s="165">
        <f t="shared" si="205"/>
        <v>0.17701566293652704</v>
      </c>
      <c r="M605" s="162"/>
    </row>
    <row r="606" spans="1:13" s="3" customFormat="1">
      <c r="A606" s="30" t="s">
        <v>625</v>
      </c>
      <c r="B606" s="31" t="s">
        <v>624</v>
      </c>
      <c r="C606" s="106">
        <v>843226000</v>
      </c>
      <c r="D606" s="106">
        <v>0</v>
      </c>
      <c r="E606" s="106">
        <v>16967807</v>
      </c>
      <c r="F606" s="106">
        <v>860193807</v>
      </c>
      <c r="G606" s="106">
        <v>163170089</v>
      </c>
      <c r="H606" s="106">
        <v>0</v>
      </c>
      <c r="I606" s="106">
        <v>152267777</v>
      </c>
      <c r="J606" s="106">
        <v>85400257</v>
      </c>
      <c r="K606" s="106">
        <v>138894273</v>
      </c>
      <c r="L606" s="165">
        <f t="shared" si="205"/>
        <v>0.17701566293652704</v>
      </c>
      <c r="M606" s="162"/>
    </row>
    <row r="607" spans="1:13" customFormat="1">
      <c r="A607" s="95" t="s">
        <v>626</v>
      </c>
      <c r="B607" s="96" t="s">
        <v>627</v>
      </c>
      <c r="C607" s="97">
        <f>+C608</f>
        <v>1484350000</v>
      </c>
      <c r="D607" s="97">
        <f t="shared" ref="D607:K607" si="215">+D608</f>
        <v>0</v>
      </c>
      <c r="E607" s="97">
        <f>+E608</f>
        <v>154679688</v>
      </c>
      <c r="F607" s="97">
        <f t="shared" si="215"/>
        <v>1639029688</v>
      </c>
      <c r="G607" s="97">
        <f t="shared" si="215"/>
        <v>96825881</v>
      </c>
      <c r="H607" s="97">
        <f t="shared" si="215"/>
        <v>0</v>
      </c>
      <c r="I607" s="97">
        <f t="shared" si="215"/>
        <v>0</v>
      </c>
      <c r="J607" s="97">
        <f t="shared" si="215"/>
        <v>0</v>
      </c>
      <c r="K607" s="97">
        <f t="shared" si="215"/>
        <v>0</v>
      </c>
      <c r="L607" s="165">
        <f t="shared" si="205"/>
        <v>0</v>
      </c>
      <c r="M607" s="162"/>
    </row>
    <row r="608" spans="1:13" s="3" customFormat="1">
      <c r="A608" s="30" t="s">
        <v>628</v>
      </c>
      <c r="B608" s="31" t="s">
        <v>627</v>
      </c>
      <c r="C608" s="106">
        <v>1484350000</v>
      </c>
      <c r="D608" s="106">
        <v>0</v>
      </c>
      <c r="E608" s="106">
        <v>154679688</v>
      </c>
      <c r="F608" s="106">
        <v>1639029688</v>
      </c>
      <c r="G608" s="106">
        <v>96825881</v>
      </c>
      <c r="H608" s="106">
        <v>0</v>
      </c>
      <c r="I608" s="106">
        <v>0</v>
      </c>
      <c r="J608" s="106">
        <v>0</v>
      </c>
      <c r="K608" s="106">
        <v>0</v>
      </c>
      <c r="L608" s="165">
        <f t="shared" si="205"/>
        <v>0</v>
      </c>
      <c r="M608" s="162"/>
    </row>
    <row r="609" spans="1:13" customFormat="1">
      <c r="A609" s="95" t="s">
        <v>629</v>
      </c>
      <c r="B609" s="96" t="s">
        <v>630</v>
      </c>
      <c r="C609" s="97">
        <f>+C610</f>
        <v>1371351000</v>
      </c>
      <c r="D609" s="97">
        <f t="shared" ref="D609:K609" si="216">+D610</f>
        <v>0</v>
      </c>
      <c r="E609" s="97">
        <f>+E610</f>
        <v>0</v>
      </c>
      <c r="F609" s="97">
        <f t="shared" si="216"/>
        <v>1371351000</v>
      </c>
      <c r="G609" s="97">
        <f t="shared" si="216"/>
        <v>617950364</v>
      </c>
      <c r="H609" s="97">
        <f t="shared" si="216"/>
        <v>158321028</v>
      </c>
      <c r="I609" s="97">
        <f t="shared" si="216"/>
        <v>416119003</v>
      </c>
      <c r="J609" s="97">
        <f t="shared" si="216"/>
        <v>56788007</v>
      </c>
      <c r="K609" s="97">
        <f t="shared" si="216"/>
        <v>314168482</v>
      </c>
      <c r="L609" s="165">
        <f t="shared" si="205"/>
        <v>0.30343726952472416</v>
      </c>
      <c r="M609" s="162"/>
    </row>
    <row r="610" spans="1:13" s="3" customFormat="1">
      <c r="A610" s="30" t="s">
        <v>631</v>
      </c>
      <c r="B610" s="31" t="s">
        <v>630</v>
      </c>
      <c r="C610" s="106">
        <v>1371351000</v>
      </c>
      <c r="D610" s="106">
        <v>0</v>
      </c>
      <c r="E610" s="106">
        <v>0</v>
      </c>
      <c r="F610" s="106">
        <v>1371351000</v>
      </c>
      <c r="G610" s="106">
        <v>617950364</v>
      </c>
      <c r="H610" s="106">
        <v>158321028</v>
      </c>
      <c r="I610" s="106">
        <v>416119003</v>
      </c>
      <c r="J610" s="106">
        <v>56788007</v>
      </c>
      <c r="K610" s="106">
        <v>314168482</v>
      </c>
      <c r="L610" s="165">
        <f t="shared" si="205"/>
        <v>0.30343726952472416</v>
      </c>
      <c r="M610" s="162"/>
    </row>
    <row r="611" spans="1:13" customFormat="1">
      <c r="A611" s="95" t="s">
        <v>1101</v>
      </c>
      <c r="B611" s="96" t="s">
        <v>1103</v>
      </c>
      <c r="C611" s="97">
        <f>+C612</f>
        <v>0</v>
      </c>
      <c r="D611" s="97">
        <f t="shared" ref="D611:K611" si="217">+D612</f>
        <v>0</v>
      </c>
      <c r="E611" s="97">
        <f t="shared" si="217"/>
        <v>265483050</v>
      </c>
      <c r="F611" s="97">
        <f t="shared" si="217"/>
        <v>265483050</v>
      </c>
      <c r="G611" s="97">
        <f t="shared" si="217"/>
        <v>265483050</v>
      </c>
      <c r="H611" s="97">
        <f t="shared" si="217"/>
        <v>0</v>
      </c>
      <c r="I611" s="97">
        <f t="shared" si="217"/>
        <v>0</v>
      </c>
      <c r="J611" s="97">
        <f t="shared" si="217"/>
        <v>0</v>
      </c>
      <c r="K611" s="97">
        <f t="shared" si="217"/>
        <v>0</v>
      </c>
      <c r="L611" s="165">
        <f t="shared" si="205"/>
        <v>0</v>
      </c>
      <c r="M611" s="162"/>
    </row>
    <row r="612" spans="1:13" s="3" customFormat="1">
      <c r="A612" s="30" t="s">
        <v>1102</v>
      </c>
      <c r="B612" s="31" t="s">
        <v>1103</v>
      </c>
      <c r="C612" s="106">
        <v>0</v>
      </c>
      <c r="D612" s="106">
        <v>0</v>
      </c>
      <c r="E612" s="106">
        <v>265483050</v>
      </c>
      <c r="F612" s="106">
        <v>265483050</v>
      </c>
      <c r="G612" s="106">
        <v>265483050</v>
      </c>
      <c r="H612" s="106">
        <v>0</v>
      </c>
      <c r="I612" s="106">
        <v>0</v>
      </c>
      <c r="J612" s="106">
        <v>0</v>
      </c>
      <c r="K612" s="106">
        <v>0</v>
      </c>
      <c r="L612" s="165">
        <f t="shared" si="205"/>
        <v>0</v>
      </c>
      <c r="M612" s="162"/>
    </row>
    <row r="613" spans="1:13" customFormat="1">
      <c r="A613" s="95" t="s">
        <v>632</v>
      </c>
      <c r="B613" s="96" t="s">
        <v>633</v>
      </c>
      <c r="C613" s="97">
        <f>+C614</f>
        <v>8474800000</v>
      </c>
      <c r="D613" s="97">
        <f t="shared" ref="D613:K613" si="218">+D614</f>
        <v>0</v>
      </c>
      <c r="E613" s="97">
        <f>+E614</f>
        <v>11977424012</v>
      </c>
      <c r="F613" s="97">
        <f t="shared" si="218"/>
        <v>20452224012</v>
      </c>
      <c r="G613" s="97">
        <f t="shared" si="218"/>
        <v>168813469</v>
      </c>
      <c r="H613" s="97">
        <f t="shared" si="218"/>
        <v>168813469</v>
      </c>
      <c r="I613" s="97">
        <f t="shared" si="218"/>
        <v>168813469</v>
      </c>
      <c r="J613" s="97">
        <f t="shared" si="218"/>
        <v>168813469</v>
      </c>
      <c r="K613" s="97">
        <f t="shared" si="218"/>
        <v>168813469</v>
      </c>
      <c r="L613" s="165">
        <f t="shared" si="205"/>
        <v>8.2540397025258234E-3</v>
      </c>
      <c r="M613" s="162"/>
    </row>
    <row r="614" spans="1:13" s="3" customFormat="1" ht="34.5" customHeight="1">
      <c r="A614" s="30" t="s">
        <v>634</v>
      </c>
      <c r="B614" s="166" t="s">
        <v>633</v>
      </c>
      <c r="C614" s="106">
        <v>8474800000</v>
      </c>
      <c r="D614" s="106">
        <v>0</v>
      </c>
      <c r="E614" s="106">
        <v>11977424012</v>
      </c>
      <c r="F614" s="106">
        <v>20452224012</v>
      </c>
      <c r="G614" s="106">
        <v>168813469</v>
      </c>
      <c r="H614" s="106">
        <v>168813469</v>
      </c>
      <c r="I614" s="106">
        <v>168813469</v>
      </c>
      <c r="J614" s="106">
        <v>168813469</v>
      </c>
      <c r="K614" s="106">
        <v>168813469</v>
      </c>
      <c r="L614" s="165">
        <f t="shared" si="205"/>
        <v>8.2540397025258234E-3</v>
      </c>
      <c r="M614" s="162"/>
    </row>
    <row r="615" spans="1:13" customFormat="1">
      <c r="A615" s="95" t="s">
        <v>1104</v>
      </c>
      <c r="B615" s="96" t="s">
        <v>1106</v>
      </c>
      <c r="C615" s="97">
        <f>+C616</f>
        <v>0</v>
      </c>
      <c r="D615" s="97">
        <f t="shared" ref="D615:K615" si="219">+D616</f>
        <v>0</v>
      </c>
      <c r="E615" s="97">
        <f t="shared" si="219"/>
        <v>94116800</v>
      </c>
      <c r="F615" s="97">
        <f t="shared" si="219"/>
        <v>94116800</v>
      </c>
      <c r="G615" s="97">
        <f t="shared" si="219"/>
        <v>0</v>
      </c>
      <c r="H615" s="97">
        <f t="shared" si="219"/>
        <v>0</v>
      </c>
      <c r="I615" s="97">
        <f t="shared" si="219"/>
        <v>0</v>
      </c>
      <c r="J615" s="97">
        <f t="shared" si="219"/>
        <v>0</v>
      </c>
      <c r="K615" s="97">
        <f t="shared" si="219"/>
        <v>0</v>
      </c>
      <c r="L615" s="165">
        <f t="shared" si="205"/>
        <v>0</v>
      </c>
      <c r="M615" s="162"/>
    </row>
    <row r="616" spans="1:13" s="3" customFormat="1" ht="48.75">
      <c r="A616" s="30" t="s">
        <v>1105</v>
      </c>
      <c r="B616" s="166" t="s">
        <v>1106</v>
      </c>
      <c r="C616" s="106">
        <v>0</v>
      </c>
      <c r="D616" s="106">
        <v>0</v>
      </c>
      <c r="E616" s="106">
        <v>94116800</v>
      </c>
      <c r="F616" s="106">
        <v>94116800</v>
      </c>
      <c r="G616" s="106">
        <v>0</v>
      </c>
      <c r="H616" s="106">
        <v>0</v>
      </c>
      <c r="I616" s="106">
        <v>0</v>
      </c>
      <c r="J616" s="106">
        <v>0</v>
      </c>
      <c r="K616" s="106">
        <v>0</v>
      </c>
      <c r="L616" s="165">
        <f t="shared" si="205"/>
        <v>0</v>
      </c>
      <c r="M616" s="162"/>
    </row>
    <row r="617" spans="1:13" customFormat="1">
      <c r="A617" s="95" t="s">
        <v>635</v>
      </c>
      <c r="B617" s="96" t="s">
        <v>636</v>
      </c>
      <c r="C617" s="97">
        <f>+C618</f>
        <v>2284022000</v>
      </c>
      <c r="D617" s="97">
        <f t="shared" ref="D617:K617" si="220">+D618</f>
        <v>0</v>
      </c>
      <c r="E617" s="97">
        <f>+E618</f>
        <v>390929847</v>
      </c>
      <c r="F617" s="97">
        <f t="shared" si="220"/>
        <v>2674951847</v>
      </c>
      <c r="G617" s="97">
        <f t="shared" si="220"/>
        <v>0</v>
      </c>
      <c r="H617" s="97">
        <f t="shared" si="220"/>
        <v>0</v>
      </c>
      <c r="I617" s="97">
        <f t="shared" si="220"/>
        <v>0</v>
      </c>
      <c r="J617" s="97">
        <f t="shared" si="220"/>
        <v>0</v>
      </c>
      <c r="K617" s="97">
        <f t="shared" si="220"/>
        <v>0</v>
      </c>
      <c r="L617" s="165">
        <f t="shared" si="205"/>
        <v>0</v>
      </c>
      <c r="M617" s="162"/>
    </row>
    <row r="618" spans="1:13" s="3" customFormat="1">
      <c r="A618" s="30" t="s">
        <v>637</v>
      </c>
      <c r="B618" s="31" t="s">
        <v>636</v>
      </c>
      <c r="C618" s="106">
        <v>2284022000</v>
      </c>
      <c r="D618" s="106">
        <v>0</v>
      </c>
      <c r="E618" s="106">
        <v>390929847</v>
      </c>
      <c r="F618" s="106">
        <v>2674951847</v>
      </c>
      <c r="G618" s="106">
        <v>0</v>
      </c>
      <c r="H618" s="106">
        <v>0</v>
      </c>
      <c r="I618" s="106">
        <v>0</v>
      </c>
      <c r="J618" s="106">
        <v>0</v>
      </c>
      <c r="K618" s="106">
        <v>0</v>
      </c>
      <c r="L618" s="165">
        <f t="shared" si="205"/>
        <v>0</v>
      </c>
      <c r="M618" s="162"/>
    </row>
    <row r="619" spans="1:13" customFormat="1">
      <c r="A619" s="95" t="s">
        <v>638</v>
      </c>
      <c r="B619" s="96" t="s">
        <v>639</v>
      </c>
      <c r="C619" s="97">
        <f>+C620</f>
        <v>824801000</v>
      </c>
      <c r="D619" s="97">
        <f t="shared" ref="D619:K619" si="221">+D620</f>
        <v>0</v>
      </c>
      <c r="E619" s="97">
        <f>+E620</f>
        <v>0</v>
      </c>
      <c r="F619" s="97">
        <f t="shared" si="221"/>
        <v>824801000</v>
      </c>
      <c r="G619" s="97">
        <f t="shared" si="221"/>
        <v>342935095</v>
      </c>
      <c r="H619" s="97">
        <f t="shared" si="221"/>
        <v>0</v>
      </c>
      <c r="I619" s="97">
        <f t="shared" si="221"/>
        <v>342935095</v>
      </c>
      <c r="J619" s="97">
        <f t="shared" si="221"/>
        <v>215310314</v>
      </c>
      <c r="K619" s="97">
        <f t="shared" si="221"/>
        <v>288199153</v>
      </c>
      <c r="L619" s="165">
        <f t="shared" si="205"/>
        <v>0.41577919401164642</v>
      </c>
      <c r="M619" s="162"/>
    </row>
    <row r="620" spans="1:13" s="3" customFormat="1">
      <c r="A620" s="30" t="s">
        <v>640</v>
      </c>
      <c r="B620" s="31" t="s">
        <v>639</v>
      </c>
      <c r="C620" s="106">
        <v>824801000</v>
      </c>
      <c r="D620" s="106">
        <v>0</v>
      </c>
      <c r="E620" s="106">
        <v>0</v>
      </c>
      <c r="F620" s="106">
        <v>824801000</v>
      </c>
      <c r="G620" s="106">
        <v>342935095</v>
      </c>
      <c r="H620" s="106">
        <v>0</v>
      </c>
      <c r="I620" s="106">
        <v>342935095</v>
      </c>
      <c r="J620" s="106">
        <v>215310314</v>
      </c>
      <c r="K620" s="106">
        <v>288199153</v>
      </c>
      <c r="L620" s="165">
        <f t="shared" si="205"/>
        <v>0.41577919401164642</v>
      </c>
      <c r="M620" s="162"/>
    </row>
    <row r="621" spans="1:13" customFormat="1">
      <c r="A621" s="86" t="s">
        <v>641</v>
      </c>
      <c r="B621" s="87" t="s">
        <v>642</v>
      </c>
      <c r="C621" s="88">
        <f>+C622</f>
        <v>210633000</v>
      </c>
      <c r="D621" s="88">
        <f t="shared" ref="D621:K624" si="222">+D622</f>
        <v>0</v>
      </c>
      <c r="E621" s="88">
        <f>+E622</f>
        <v>0</v>
      </c>
      <c r="F621" s="88">
        <f t="shared" si="222"/>
        <v>210633000</v>
      </c>
      <c r="G621" s="88">
        <f>+G622</f>
        <v>1900000</v>
      </c>
      <c r="H621" s="88">
        <f t="shared" si="222"/>
        <v>0</v>
      </c>
      <c r="I621" s="88">
        <f t="shared" si="222"/>
        <v>1900000</v>
      </c>
      <c r="J621" s="88">
        <f t="shared" si="222"/>
        <v>0</v>
      </c>
      <c r="K621" s="88">
        <f t="shared" si="222"/>
        <v>1900000</v>
      </c>
      <c r="L621" s="165">
        <f t="shared" si="205"/>
        <v>9.0204288976561131E-3</v>
      </c>
      <c r="M621" s="162"/>
    </row>
    <row r="622" spans="1:13" customFormat="1">
      <c r="A622" s="89" t="s">
        <v>643</v>
      </c>
      <c r="B622" s="90" t="s">
        <v>644</v>
      </c>
      <c r="C622" s="91">
        <f>+C623</f>
        <v>210633000</v>
      </c>
      <c r="D622" s="91">
        <f t="shared" si="222"/>
        <v>0</v>
      </c>
      <c r="E622" s="91">
        <f t="shared" si="222"/>
        <v>0</v>
      </c>
      <c r="F622" s="91">
        <f t="shared" si="222"/>
        <v>210633000</v>
      </c>
      <c r="G622" s="91">
        <f t="shared" si="222"/>
        <v>1900000</v>
      </c>
      <c r="H622" s="91">
        <f t="shared" si="222"/>
        <v>0</v>
      </c>
      <c r="I622" s="91">
        <f t="shared" si="222"/>
        <v>1900000</v>
      </c>
      <c r="J622" s="91">
        <f t="shared" si="222"/>
        <v>0</v>
      </c>
      <c r="K622" s="91">
        <f t="shared" si="222"/>
        <v>1900000</v>
      </c>
      <c r="L622" s="165">
        <f t="shared" si="205"/>
        <v>9.0204288976561131E-3</v>
      </c>
      <c r="M622" s="162"/>
    </row>
    <row r="623" spans="1:13" customFormat="1">
      <c r="A623" s="59" t="s">
        <v>645</v>
      </c>
      <c r="B623" s="60" t="s">
        <v>646</v>
      </c>
      <c r="C623" s="61">
        <f>+C624</f>
        <v>210633000</v>
      </c>
      <c r="D623" s="61">
        <f t="shared" si="222"/>
        <v>0</v>
      </c>
      <c r="E623" s="61">
        <f>+E624</f>
        <v>0</v>
      </c>
      <c r="F623" s="61">
        <f t="shared" si="222"/>
        <v>210633000</v>
      </c>
      <c r="G623" s="61">
        <f t="shared" si="222"/>
        <v>1900000</v>
      </c>
      <c r="H623" s="61">
        <f t="shared" si="222"/>
        <v>0</v>
      </c>
      <c r="I623" s="61">
        <f t="shared" si="222"/>
        <v>1900000</v>
      </c>
      <c r="J623" s="61">
        <f t="shared" si="222"/>
        <v>0</v>
      </c>
      <c r="K623" s="61">
        <f t="shared" si="222"/>
        <v>1900000</v>
      </c>
      <c r="L623" s="165">
        <f t="shared" si="205"/>
        <v>9.0204288976561131E-3</v>
      </c>
      <c r="M623" s="162"/>
    </row>
    <row r="624" spans="1:13" customFormat="1">
      <c r="A624" s="92" t="s">
        <v>647</v>
      </c>
      <c r="B624" s="93" t="s">
        <v>648</v>
      </c>
      <c r="C624" s="94">
        <f>+C625</f>
        <v>210633000</v>
      </c>
      <c r="D624" s="94">
        <f t="shared" si="222"/>
        <v>0</v>
      </c>
      <c r="E624" s="94">
        <f>+E625</f>
        <v>0</v>
      </c>
      <c r="F624" s="94">
        <f t="shared" si="222"/>
        <v>210633000</v>
      </c>
      <c r="G624" s="94">
        <f t="shared" si="222"/>
        <v>1900000</v>
      </c>
      <c r="H624" s="94">
        <f t="shared" si="222"/>
        <v>0</v>
      </c>
      <c r="I624" s="94">
        <f t="shared" si="222"/>
        <v>1900000</v>
      </c>
      <c r="J624" s="94">
        <f t="shared" si="222"/>
        <v>0</v>
      </c>
      <c r="K624" s="94">
        <f t="shared" si="222"/>
        <v>1900000</v>
      </c>
      <c r="L624" s="165">
        <f t="shared" si="205"/>
        <v>9.0204288976561131E-3</v>
      </c>
      <c r="M624" s="162"/>
    </row>
    <row r="625" spans="1:13" customFormat="1">
      <c r="A625" s="98" t="s">
        <v>649</v>
      </c>
      <c r="B625" s="99" t="s">
        <v>650</v>
      </c>
      <c r="C625" s="100">
        <f>+C626+C627</f>
        <v>210633000</v>
      </c>
      <c r="D625" s="100">
        <f t="shared" ref="D625:K625" si="223">+D626+D627</f>
        <v>0</v>
      </c>
      <c r="E625" s="100">
        <f>+E626+E627</f>
        <v>0</v>
      </c>
      <c r="F625" s="100">
        <f t="shared" si="223"/>
        <v>210633000</v>
      </c>
      <c r="G625" s="100">
        <f t="shared" si="223"/>
        <v>1900000</v>
      </c>
      <c r="H625" s="100">
        <f t="shared" si="223"/>
        <v>0</v>
      </c>
      <c r="I625" s="100">
        <f t="shared" si="223"/>
        <v>1900000</v>
      </c>
      <c r="J625" s="100">
        <f t="shared" si="223"/>
        <v>0</v>
      </c>
      <c r="K625" s="100">
        <f t="shared" si="223"/>
        <v>1900000</v>
      </c>
      <c r="L625" s="165">
        <f t="shared" si="205"/>
        <v>9.0204288976561131E-3</v>
      </c>
      <c r="M625" s="162"/>
    </row>
    <row r="626" spans="1:13" s="3" customFormat="1">
      <c r="A626" s="30" t="s">
        <v>651</v>
      </c>
      <c r="B626" s="31" t="s">
        <v>652</v>
      </c>
      <c r="C626" s="33">
        <v>59718000</v>
      </c>
      <c r="D626" s="33">
        <v>0</v>
      </c>
      <c r="E626" s="33">
        <v>0</v>
      </c>
      <c r="F626" s="33">
        <v>59718000</v>
      </c>
      <c r="G626" s="33">
        <v>1900000</v>
      </c>
      <c r="H626" s="33">
        <v>0</v>
      </c>
      <c r="I626" s="33">
        <v>1900000</v>
      </c>
      <c r="J626" s="33">
        <v>0</v>
      </c>
      <c r="K626" s="33">
        <v>1900000</v>
      </c>
      <c r="L626" s="165">
        <f t="shared" si="205"/>
        <v>3.1816202819920293E-2</v>
      </c>
      <c r="M626" s="162"/>
    </row>
    <row r="627" spans="1:13" s="3" customFormat="1">
      <c r="A627" s="30" t="s">
        <v>653</v>
      </c>
      <c r="B627" s="31" t="s">
        <v>654</v>
      </c>
      <c r="C627" s="33">
        <v>150915000</v>
      </c>
      <c r="D627" s="33">
        <v>0</v>
      </c>
      <c r="E627" s="33">
        <v>0</v>
      </c>
      <c r="F627" s="33">
        <v>150915000</v>
      </c>
      <c r="G627" s="33">
        <v>0</v>
      </c>
      <c r="H627" s="33">
        <v>0</v>
      </c>
      <c r="I627" s="33">
        <v>0</v>
      </c>
      <c r="J627" s="33">
        <v>0</v>
      </c>
      <c r="K627" s="33">
        <v>0</v>
      </c>
      <c r="L627" s="165">
        <f t="shared" si="205"/>
        <v>0</v>
      </c>
      <c r="M627" s="162"/>
    </row>
    <row r="629" spans="1:13">
      <c r="A629" s="113"/>
      <c r="B629" s="114"/>
      <c r="C629" s="115">
        <f>SUBTOTAL(9,C9:C620)</f>
        <v>2891669313000</v>
      </c>
      <c r="F629" s="115">
        <f t="shared" ref="F629:I629" si="224">SUBTOTAL(9,F9:F620)</f>
        <v>3291598019749</v>
      </c>
      <c r="G629" s="116">
        <f t="shared" si="224"/>
        <v>1832748709789</v>
      </c>
      <c r="H629" s="116">
        <f t="shared" si="224"/>
        <v>281084039437</v>
      </c>
      <c r="I629" s="116">
        <f t="shared" si="224"/>
        <v>1680999334399</v>
      </c>
    </row>
    <row r="631" spans="1:13">
      <c r="A631" s="113"/>
    </row>
  </sheetData>
  <autoFilter ref="A10:M627" xr:uid="{142A5B45-AD67-4302-82E8-A9361417097A}"/>
  <mergeCells count="15">
    <mergeCell ref="A8:B8"/>
    <mergeCell ref="A9:A10"/>
    <mergeCell ref="B9:B10"/>
    <mergeCell ref="C9:C10"/>
    <mergeCell ref="D9:E9"/>
    <mergeCell ref="L9:L10"/>
    <mergeCell ref="K9:K10"/>
    <mergeCell ref="C8:G8"/>
    <mergeCell ref="H8:I8"/>
    <mergeCell ref="J8:K8"/>
    <mergeCell ref="F9:F10"/>
    <mergeCell ref="G9:G10"/>
    <mergeCell ref="H9:H10"/>
    <mergeCell ref="I9:I10"/>
    <mergeCell ref="J9:J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45"/>
  <sheetViews>
    <sheetView workbookViewId="0">
      <selection sqref="A1:F1"/>
    </sheetView>
  </sheetViews>
  <sheetFormatPr baseColWidth="10" defaultRowHeight="15"/>
  <cols>
    <col min="1" max="1" width="25.5703125" customWidth="1"/>
    <col min="2" max="2" width="45.5703125" customWidth="1"/>
    <col min="3" max="12" width="19.42578125" customWidth="1"/>
    <col min="13" max="13" width="15.140625" bestFit="1" customWidth="1"/>
  </cols>
  <sheetData>
    <row r="1" spans="1:20" ht="15.75">
      <c r="A1" s="183" t="s">
        <v>656</v>
      </c>
      <c r="B1" s="183"/>
      <c r="C1" s="183"/>
      <c r="D1" s="183"/>
      <c r="E1" s="183"/>
      <c r="F1" s="183"/>
      <c r="G1" s="2"/>
      <c r="H1" s="120"/>
      <c r="I1" s="2"/>
      <c r="J1" s="2"/>
      <c r="K1" s="2"/>
      <c r="L1" s="2"/>
      <c r="M1" s="121"/>
      <c r="N1" s="122"/>
      <c r="O1" s="2"/>
      <c r="P1" s="123"/>
      <c r="Q1" s="123"/>
      <c r="R1" s="123"/>
      <c r="S1" s="123"/>
      <c r="T1" s="123"/>
    </row>
    <row r="2" spans="1:20" ht="16.5" thickBot="1">
      <c r="A2" s="124"/>
      <c r="B2" s="124"/>
      <c r="C2" s="124"/>
      <c r="D2" s="2"/>
      <c r="E2" s="2"/>
      <c r="F2" s="2"/>
      <c r="G2" s="2"/>
      <c r="H2" s="2"/>
      <c r="I2" s="2"/>
      <c r="J2" s="2"/>
      <c r="K2" s="2"/>
      <c r="L2" s="2"/>
      <c r="M2" s="121"/>
      <c r="N2" s="122"/>
      <c r="O2" s="2"/>
      <c r="P2" s="123"/>
      <c r="Q2" s="123"/>
      <c r="R2" s="123"/>
      <c r="S2" s="123"/>
      <c r="T2" s="123"/>
    </row>
    <row r="3" spans="1:20" ht="15.75" customHeight="1">
      <c r="A3" s="125" t="s">
        <v>1</v>
      </c>
      <c r="B3" s="125"/>
      <c r="C3" s="126" t="s">
        <v>657</v>
      </c>
      <c r="D3" s="2"/>
      <c r="E3" s="2"/>
      <c r="F3" s="184" t="s">
        <v>1098</v>
      </c>
      <c r="G3" s="185"/>
      <c r="H3" s="185"/>
      <c r="I3" s="185"/>
      <c r="J3" s="185"/>
      <c r="K3" s="185"/>
      <c r="L3" s="186"/>
      <c r="M3" s="121"/>
      <c r="N3" s="122"/>
      <c r="O3" s="2"/>
      <c r="P3" s="123"/>
      <c r="Q3" s="123"/>
      <c r="R3" s="123"/>
      <c r="S3" s="123"/>
      <c r="T3" s="123"/>
    </row>
    <row r="4" spans="1:20" ht="16.5" customHeight="1" thickBot="1">
      <c r="A4" s="125" t="s">
        <v>658</v>
      </c>
      <c r="B4" s="125"/>
      <c r="C4" s="126" t="s">
        <v>659</v>
      </c>
      <c r="D4" s="2"/>
      <c r="E4" s="2"/>
      <c r="F4" s="187"/>
      <c r="G4" s="188"/>
      <c r="H4" s="188"/>
      <c r="I4" s="188"/>
      <c r="J4" s="188"/>
      <c r="K4" s="188"/>
      <c r="L4" s="189"/>
      <c r="M4" s="121"/>
      <c r="N4" s="122"/>
      <c r="O4" s="2"/>
      <c r="P4" s="123"/>
      <c r="Q4" s="123"/>
      <c r="R4" s="123"/>
      <c r="S4" s="123"/>
      <c r="T4" s="123"/>
    </row>
    <row r="5" spans="1:20" ht="15.75">
      <c r="A5" s="125" t="s">
        <v>660</v>
      </c>
      <c r="B5" s="125"/>
      <c r="C5" s="161" t="str">
        <f>+'EJECUCION UD'!B5</f>
        <v xml:space="preserve"> 2022</v>
      </c>
      <c r="D5" s="127"/>
      <c r="E5" s="127"/>
      <c r="F5" s="128"/>
      <c r="G5" s="128"/>
      <c r="H5" s="128"/>
      <c r="I5" s="128"/>
      <c r="J5" s="128"/>
      <c r="K5" s="128"/>
      <c r="L5" s="128"/>
      <c r="M5" s="121"/>
      <c r="N5" s="122"/>
      <c r="O5" s="2"/>
      <c r="P5" s="123"/>
      <c r="Q5" s="123"/>
      <c r="R5" s="123"/>
      <c r="S5" s="123"/>
      <c r="T5" s="123"/>
    </row>
    <row r="6" spans="1:20" ht="15.75">
      <c r="A6" s="125" t="s">
        <v>0</v>
      </c>
      <c r="B6" s="125"/>
      <c r="C6" s="129" t="str">
        <f>+'EJECUCION UD'!B6</f>
        <v>JUNIO</v>
      </c>
      <c r="D6" s="2"/>
      <c r="E6" s="2"/>
      <c r="F6" s="127"/>
      <c r="G6" s="104"/>
      <c r="H6" s="2"/>
      <c r="I6" s="127"/>
      <c r="J6" s="2"/>
      <c r="K6" s="127"/>
      <c r="L6" s="2"/>
      <c r="M6" s="121"/>
      <c r="N6" s="122"/>
      <c r="O6" s="2"/>
      <c r="P6" s="123"/>
      <c r="Q6" s="123"/>
      <c r="R6" s="123"/>
      <c r="S6" s="123"/>
      <c r="T6" s="123"/>
    </row>
    <row r="7" spans="1:20" ht="15.75">
      <c r="D7" s="2"/>
      <c r="E7" s="2"/>
      <c r="F7" s="127"/>
      <c r="G7" s="104"/>
      <c r="H7" s="2"/>
      <c r="I7" s="127"/>
      <c r="J7" s="2"/>
      <c r="K7" s="127"/>
      <c r="L7" s="2"/>
      <c r="M7" s="121"/>
      <c r="N7" s="122"/>
      <c r="O7" s="2"/>
      <c r="P7" s="123"/>
      <c r="Q7" s="123"/>
      <c r="R7" s="123"/>
      <c r="S7" s="123"/>
      <c r="T7" s="123"/>
    </row>
    <row r="8" spans="1:20">
      <c r="D8" s="2"/>
      <c r="E8" s="2"/>
      <c r="F8" s="2"/>
      <c r="G8" s="2"/>
      <c r="H8" s="2"/>
      <c r="I8" s="2"/>
      <c r="J8" s="2"/>
      <c r="K8" s="2"/>
      <c r="L8" s="2"/>
      <c r="M8" s="121"/>
      <c r="N8" s="122"/>
      <c r="O8" s="2"/>
      <c r="P8" s="123"/>
      <c r="Q8" s="123"/>
      <c r="R8" s="123"/>
      <c r="S8" s="123"/>
    </row>
    <row r="9" spans="1:20" ht="15.75" thickBot="1">
      <c r="C9" s="136">
        <f>+C10-C14</f>
        <v>0</v>
      </c>
      <c r="D9" s="136">
        <f t="shared" ref="D9:L9" si="0">+D10-D14</f>
        <v>0</v>
      </c>
      <c r="E9" s="136">
        <f t="shared" si="0"/>
        <v>0</v>
      </c>
      <c r="F9" s="136">
        <f t="shared" si="0"/>
        <v>0</v>
      </c>
      <c r="G9" s="136">
        <f t="shared" si="0"/>
        <v>0</v>
      </c>
      <c r="H9" s="136">
        <f t="shared" si="0"/>
        <v>0</v>
      </c>
      <c r="I9" s="136">
        <f t="shared" si="0"/>
        <v>0</v>
      </c>
      <c r="J9" s="136">
        <f t="shared" si="0"/>
        <v>0</v>
      </c>
      <c r="K9" s="136">
        <f t="shared" si="0"/>
        <v>0</v>
      </c>
      <c r="L9" s="136">
        <f t="shared" si="0"/>
        <v>-0.50953097266284453</v>
      </c>
      <c r="M9" s="121"/>
      <c r="N9" s="122"/>
      <c r="O9" s="2"/>
      <c r="P9" s="123"/>
      <c r="Q9" s="123"/>
      <c r="R9" s="123"/>
      <c r="S9" s="123"/>
    </row>
    <row r="10" spans="1:20" ht="15.75" thickBot="1">
      <c r="A10" s="130"/>
      <c r="B10" s="130"/>
      <c r="C10" s="131">
        <f>+'EJECUCION UD'!C11</f>
        <v>357700498000</v>
      </c>
      <c r="D10" s="131">
        <f>+'EJECUCION UD'!D11</f>
        <v>0</v>
      </c>
      <c r="E10" s="131">
        <f>+'EJECUCION UD'!E11</f>
        <v>49833242249</v>
      </c>
      <c r="F10" s="131">
        <f>+'EJECUCION UD'!F11</f>
        <v>407533740249</v>
      </c>
      <c r="G10" s="131">
        <f>+'EJECUCION UD'!G11</f>
        <v>226340690656</v>
      </c>
      <c r="H10" s="131">
        <f>+'EJECUCION UD'!H11</f>
        <v>35056939721</v>
      </c>
      <c r="I10" s="131">
        <f>+'EJECUCION UD'!I11</f>
        <v>207651063062</v>
      </c>
      <c r="J10" s="131">
        <f>+'EJECUCION UD'!J11</f>
        <v>34273517129</v>
      </c>
      <c r="K10" s="131">
        <f>+'EJECUCION UD'!K11</f>
        <v>147064571879</v>
      </c>
      <c r="L10" s="131"/>
      <c r="M10" s="121"/>
      <c r="N10" s="122"/>
      <c r="O10" s="2"/>
      <c r="P10" s="123"/>
      <c r="Q10" s="123"/>
      <c r="R10" s="123"/>
      <c r="S10" s="123"/>
    </row>
    <row r="11" spans="1:20" ht="15" customHeight="1" thickBot="1">
      <c r="A11" s="190" t="s">
        <v>849</v>
      </c>
      <c r="B11" s="193" t="s">
        <v>6</v>
      </c>
      <c r="C11" s="196" t="s">
        <v>850</v>
      </c>
      <c r="D11" s="181" t="s">
        <v>2</v>
      </c>
      <c r="E11" s="181"/>
      <c r="F11" s="181"/>
      <c r="G11" s="181"/>
      <c r="H11" s="181" t="s">
        <v>3</v>
      </c>
      <c r="I11" s="181"/>
      <c r="J11" s="181" t="s">
        <v>4</v>
      </c>
      <c r="K11" s="181"/>
      <c r="L11" s="199" t="s">
        <v>851</v>
      </c>
      <c r="M11" s="132"/>
      <c r="N11" s="2"/>
    </row>
    <row r="12" spans="1:20" ht="15" customHeight="1" thickBot="1">
      <c r="A12" s="191"/>
      <c r="B12" s="194"/>
      <c r="C12" s="197"/>
      <c r="D12" s="181" t="s">
        <v>8</v>
      </c>
      <c r="E12" s="181"/>
      <c r="F12" s="181" t="s">
        <v>9</v>
      </c>
      <c r="G12" s="181" t="s">
        <v>10</v>
      </c>
      <c r="H12" s="181"/>
      <c r="I12" s="181"/>
      <c r="J12" s="181"/>
      <c r="K12" s="181"/>
      <c r="L12" s="199"/>
      <c r="M12" s="133"/>
      <c r="N12" s="2"/>
    </row>
    <row r="13" spans="1:20" ht="15.75" customHeight="1" thickBot="1">
      <c r="A13" s="192"/>
      <c r="B13" s="195"/>
      <c r="C13" s="198"/>
      <c r="D13" s="134" t="s">
        <v>11</v>
      </c>
      <c r="E13" s="134" t="s">
        <v>12</v>
      </c>
      <c r="F13" s="181"/>
      <c r="G13" s="182"/>
      <c r="H13" s="134" t="s">
        <v>11</v>
      </c>
      <c r="I13" s="134" t="s">
        <v>12</v>
      </c>
      <c r="J13" s="135" t="s">
        <v>11</v>
      </c>
      <c r="K13" s="135" t="s">
        <v>12</v>
      </c>
      <c r="L13" s="199"/>
      <c r="M13" s="133"/>
      <c r="N13" s="2"/>
    </row>
    <row r="14" spans="1:20" s="151" customFormat="1" ht="15" customHeight="1">
      <c r="A14" s="146" t="s">
        <v>1095</v>
      </c>
      <c r="B14" s="147" t="s">
        <v>1095</v>
      </c>
      <c r="C14" s="148">
        <f>+C15</f>
        <v>357700498000</v>
      </c>
      <c r="D14" s="148">
        <f t="shared" ref="D14:K14" si="1">+D15</f>
        <v>0</v>
      </c>
      <c r="E14" s="148">
        <f t="shared" si="1"/>
        <v>49833242249</v>
      </c>
      <c r="F14" s="148">
        <f t="shared" si="1"/>
        <v>407533740249</v>
      </c>
      <c r="G14" s="148">
        <f t="shared" si="1"/>
        <v>226340690656</v>
      </c>
      <c r="H14" s="148">
        <f t="shared" si="1"/>
        <v>35056939721</v>
      </c>
      <c r="I14" s="148">
        <f t="shared" si="1"/>
        <v>207651063062</v>
      </c>
      <c r="J14" s="148">
        <f t="shared" si="1"/>
        <v>34273517129</v>
      </c>
      <c r="K14" s="148">
        <f t="shared" si="1"/>
        <v>147064571879</v>
      </c>
      <c r="L14" s="158">
        <f>+I14/F14</f>
        <v>0.50953097266284453</v>
      </c>
      <c r="M14" s="149"/>
      <c r="N14" s="150"/>
    </row>
    <row r="15" spans="1:20" s="151" customFormat="1" ht="15" customHeight="1">
      <c r="A15" s="152" t="s">
        <v>1096</v>
      </c>
      <c r="B15" s="153" t="s">
        <v>1096</v>
      </c>
      <c r="C15" s="154">
        <f>+C16+SUM(C133:C145)</f>
        <v>357700498000</v>
      </c>
      <c r="D15" s="154">
        <f t="shared" ref="D15:K15" si="2">+D16+SUM(D133:D145)</f>
        <v>0</v>
      </c>
      <c r="E15" s="154">
        <f t="shared" si="2"/>
        <v>49833242249</v>
      </c>
      <c r="F15" s="154">
        <f t="shared" si="2"/>
        <v>407533740249</v>
      </c>
      <c r="G15" s="154">
        <f t="shared" si="2"/>
        <v>226340690656</v>
      </c>
      <c r="H15" s="154">
        <f t="shared" si="2"/>
        <v>35056939721</v>
      </c>
      <c r="I15" s="154">
        <f t="shared" si="2"/>
        <v>207651063062</v>
      </c>
      <c r="J15" s="154">
        <f t="shared" si="2"/>
        <v>34273517129</v>
      </c>
      <c r="K15" s="154">
        <f t="shared" si="2"/>
        <v>147064571879</v>
      </c>
      <c r="L15" s="159">
        <f>+I15/F15</f>
        <v>0.50953097266284453</v>
      </c>
      <c r="M15" s="149"/>
      <c r="N15" s="150"/>
    </row>
    <row r="16" spans="1:20" s="151" customFormat="1" ht="15" customHeight="1">
      <c r="A16" s="155" t="s">
        <v>1097</v>
      </c>
      <c r="B16" s="156" t="s">
        <v>1097</v>
      </c>
      <c r="C16" s="157">
        <f>+SUM(C17:C132)</f>
        <v>333399365000</v>
      </c>
      <c r="D16" s="157">
        <f t="shared" ref="D16:K16" si="3">+SUM(D17:D132)</f>
        <v>0</v>
      </c>
      <c r="E16" s="157">
        <f t="shared" si="3"/>
        <v>36886296895</v>
      </c>
      <c r="F16" s="157">
        <f t="shared" si="3"/>
        <v>370285661895</v>
      </c>
      <c r="G16" s="157">
        <f t="shared" si="3"/>
        <v>222662461054</v>
      </c>
      <c r="H16" s="157">
        <f t="shared" si="3"/>
        <v>34365557685</v>
      </c>
      <c r="I16" s="157">
        <f t="shared" si="3"/>
        <v>204769656534</v>
      </c>
      <c r="J16" s="157">
        <f t="shared" si="3"/>
        <v>33600906529</v>
      </c>
      <c r="K16" s="157">
        <f t="shared" si="3"/>
        <v>145376684121</v>
      </c>
      <c r="L16" s="160">
        <f>+I16/F16</f>
        <v>0.55300455190745534</v>
      </c>
      <c r="M16" s="149"/>
      <c r="N16" s="150"/>
    </row>
    <row r="17" spans="1:13">
      <c r="A17" s="138" t="s">
        <v>852</v>
      </c>
      <c r="B17" s="139" t="s">
        <v>978</v>
      </c>
      <c r="C17" s="140">
        <f>+'EJECUCION UD'!C570</f>
        <v>37290189000</v>
      </c>
      <c r="D17" s="140">
        <f>+'EJECUCION UD'!D570</f>
        <v>0</v>
      </c>
      <c r="E17" s="140">
        <f>+'EJECUCION UD'!E570</f>
        <v>33444734367</v>
      </c>
      <c r="F17" s="140">
        <f>+'EJECUCION UD'!F570</f>
        <v>70734923367</v>
      </c>
      <c r="G17" s="140">
        <f>+'EJECUCION UD'!G570</f>
        <v>36433305621</v>
      </c>
      <c r="H17" s="140">
        <f>+'EJECUCION UD'!H570</f>
        <v>9422317587</v>
      </c>
      <c r="I17" s="140">
        <f>+'EJECUCION UD'!I570</f>
        <v>34653770430</v>
      </c>
      <c r="J17" s="140">
        <f>+'EJECUCION UD'!J570</f>
        <v>9413715965</v>
      </c>
      <c r="K17" s="140">
        <f>+'EJECUCION UD'!K570</f>
        <v>34640779793</v>
      </c>
      <c r="L17" s="141">
        <f>+I17/F17</f>
        <v>0.48991034103766401</v>
      </c>
      <c r="M17" s="2"/>
    </row>
    <row r="18" spans="1:13">
      <c r="A18" s="138" t="s">
        <v>853</v>
      </c>
      <c r="B18" s="139" t="s">
        <v>979</v>
      </c>
      <c r="C18" s="140">
        <f>+'EJECUCION UD'!C564</f>
        <v>1000000000</v>
      </c>
      <c r="D18" s="140">
        <f>+'EJECUCION UD'!D564</f>
        <v>0</v>
      </c>
      <c r="E18" s="140">
        <f>+'EJECUCION UD'!E564</f>
        <v>0</v>
      </c>
      <c r="F18" s="140">
        <f>+'EJECUCION UD'!F564</f>
        <v>1000000000</v>
      </c>
      <c r="G18" s="140">
        <f>+'EJECUCION UD'!G564</f>
        <v>341462146</v>
      </c>
      <c r="H18" s="140">
        <f>+'EJECUCION UD'!H564</f>
        <v>85305737</v>
      </c>
      <c r="I18" s="140">
        <f>+'EJECUCION UD'!I564</f>
        <v>279298378</v>
      </c>
      <c r="J18" s="140">
        <f>+'EJECUCION UD'!J564</f>
        <v>85305737</v>
      </c>
      <c r="K18" s="140">
        <f>+'EJECUCION UD'!K564</f>
        <v>279298378</v>
      </c>
      <c r="L18" s="141">
        <f t="shared" ref="L18:L81" si="4">+I18/F18</f>
        <v>0.27929837800000001</v>
      </c>
      <c r="M18" s="2"/>
    </row>
    <row r="19" spans="1:13">
      <c r="A19" s="138" t="s">
        <v>854</v>
      </c>
      <c r="B19" s="139" t="s">
        <v>980</v>
      </c>
      <c r="C19" s="140">
        <f>+'EJECUCION UD'!C567</f>
        <v>3000000000</v>
      </c>
      <c r="D19" s="140">
        <f>+'EJECUCION UD'!D567</f>
        <v>0</v>
      </c>
      <c r="E19" s="140">
        <f>+'EJECUCION UD'!E567</f>
        <v>0</v>
      </c>
      <c r="F19" s="140">
        <f>+'EJECUCION UD'!F567</f>
        <v>3000000000</v>
      </c>
      <c r="G19" s="140">
        <f>+'EJECUCION UD'!G567</f>
        <v>715840648</v>
      </c>
      <c r="H19" s="140">
        <f>+'EJECUCION UD'!H567</f>
        <v>547636648</v>
      </c>
      <c r="I19" s="140">
        <f>+'EJECUCION UD'!I567</f>
        <v>715840648</v>
      </c>
      <c r="J19" s="140">
        <f>+'EJECUCION UD'!J567</f>
        <v>547636648</v>
      </c>
      <c r="K19" s="140">
        <f>+'EJECUCION UD'!K567</f>
        <v>715840648</v>
      </c>
      <c r="L19" s="141">
        <f t="shared" si="4"/>
        <v>0.23861354933333334</v>
      </c>
      <c r="M19" s="2"/>
    </row>
    <row r="20" spans="1:13">
      <c r="A20" s="138" t="s">
        <v>855</v>
      </c>
      <c r="B20" s="139" t="s">
        <v>981</v>
      </c>
      <c r="C20" s="140">
        <f>+'EJECUCION UD'!C575</f>
        <v>100000000</v>
      </c>
      <c r="D20" s="140">
        <f>+'EJECUCION UD'!D575</f>
        <v>0</v>
      </c>
      <c r="E20" s="140">
        <f>+'EJECUCION UD'!E575</f>
        <v>0</v>
      </c>
      <c r="F20" s="140">
        <f>+'EJECUCION UD'!F575</f>
        <v>100000000</v>
      </c>
      <c r="G20" s="140">
        <f>+'EJECUCION UD'!G575</f>
        <v>0</v>
      </c>
      <c r="H20" s="140">
        <f>+'EJECUCION UD'!H575</f>
        <v>0</v>
      </c>
      <c r="I20" s="140">
        <f>+'EJECUCION UD'!I575</f>
        <v>0</v>
      </c>
      <c r="J20" s="140">
        <f>+'EJECUCION UD'!J575</f>
        <v>0</v>
      </c>
      <c r="K20" s="140">
        <f>+'EJECUCION UD'!K575</f>
        <v>0</v>
      </c>
      <c r="L20" s="141">
        <f t="shared" si="4"/>
        <v>0</v>
      </c>
      <c r="M20" s="2"/>
    </row>
    <row r="21" spans="1:13">
      <c r="A21" s="138" t="s">
        <v>856</v>
      </c>
      <c r="B21" s="139" t="s">
        <v>982</v>
      </c>
      <c r="C21" s="140">
        <f>+'EJECUCION UD'!C581</f>
        <v>747209000</v>
      </c>
      <c r="D21" s="140">
        <f>+'EJECUCION UD'!D581</f>
        <v>0</v>
      </c>
      <c r="E21" s="140">
        <f>+'EJECUCION UD'!E581</f>
        <v>0</v>
      </c>
      <c r="F21" s="140">
        <f>+'EJECUCION UD'!F581</f>
        <v>747209000</v>
      </c>
      <c r="G21" s="140">
        <f>+'EJECUCION UD'!G581</f>
        <v>696883093</v>
      </c>
      <c r="H21" s="140">
        <f>+'EJECUCION UD'!H581</f>
        <v>110548689</v>
      </c>
      <c r="I21" s="140">
        <f>+'EJECUCION UD'!I581</f>
        <v>263446387</v>
      </c>
      <c r="J21" s="140">
        <f>+'EJECUCION UD'!J581</f>
        <v>140427413</v>
      </c>
      <c r="K21" s="140">
        <f>+'EJECUCION UD'!K581</f>
        <v>263446387</v>
      </c>
      <c r="L21" s="141">
        <f t="shared" si="4"/>
        <v>0.35257389431872477</v>
      </c>
      <c r="M21" s="2"/>
    </row>
    <row r="22" spans="1:13">
      <c r="A22" s="138" t="s">
        <v>857</v>
      </c>
      <c r="B22" s="139" t="s">
        <v>983</v>
      </c>
      <c r="C22" s="140">
        <f>+'EJECUCION UD'!C585</f>
        <v>500000000</v>
      </c>
      <c r="D22" s="140">
        <f>+'EJECUCION UD'!D585</f>
        <v>0</v>
      </c>
      <c r="E22" s="140">
        <f>+'EJECUCION UD'!E585</f>
        <v>0</v>
      </c>
      <c r="F22" s="140">
        <f>+'EJECUCION UD'!F585</f>
        <v>500000000</v>
      </c>
      <c r="G22" s="140">
        <f>+'EJECUCION UD'!G585</f>
        <v>314089603</v>
      </c>
      <c r="H22" s="140">
        <f>+'EJECUCION UD'!H585</f>
        <v>79002602</v>
      </c>
      <c r="I22" s="140">
        <f>+'EJECUCION UD'!I585</f>
        <v>290952674</v>
      </c>
      <c r="J22" s="140">
        <f>+'EJECUCION UD'!J585</f>
        <v>35221542</v>
      </c>
      <c r="K22" s="140">
        <f>+'EJECUCION UD'!K585</f>
        <v>247171614</v>
      </c>
      <c r="L22" s="141">
        <f t="shared" si="4"/>
        <v>0.58190534800000004</v>
      </c>
      <c r="M22" s="2"/>
    </row>
    <row r="23" spans="1:13">
      <c r="A23" s="138" t="s">
        <v>858</v>
      </c>
      <c r="B23" s="139" t="s">
        <v>984</v>
      </c>
      <c r="C23" s="140">
        <f>+'EJECUCION UD'!C590</f>
        <v>1595000</v>
      </c>
      <c r="D23" s="140">
        <f>+'EJECUCION UD'!D590</f>
        <v>0</v>
      </c>
      <c r="E23" s="140">
        <f>+'EJECUCION UD'!E590</f>
        <v>0</v>
      </c>
      <c r="F23" s="140">
        <f>+'EJECUCION UD'!F590</f>
        <v>1595000</v>
      </c>
      <c r="G23" s="140">
        <f>+'EJECUCION UD'!G590</f>
        <v>0</v>
      </c>
      <c r="H23" s="140">
        <f>+'EJECUCION UD'!H590</f>
        <v>0</v>
      </c>
      <c r="I23" s="140">
        <f>+'EJECUCION UD'!I590</f>
        <v>0</v>
      </c>
      <c r="J23" s="140">
        <f>+'EJECUCION UD'!J590</f>
        <v>0</v>
      </c>
      <c r="K23" s="140">
        <f>+'EJECUCION UD'!K590</f>
        <v>0</v>
      </c>
      <c r="L23" s="141">
        <f t="shared" si="4"/>
        <v>0</v>
      </c>
      <c r="M23" s="2"/>
    </row>
    <row r="24" spans="1:13">
      <c r="A24" s="138" t="s">
        <v>859</v>
      </c>
      <c r="B24" s="139" t="s">
        <v>985</v>
      </c>
      <c r="C24" s="140">
        <f>+'EJECUCION UD'!C593</f>
        <v>542716000</v>
      </c>
      <c r="D24" s="140">
        <f>+'EJECUCION UD'!D593</f>
        <v>0</v>
      </c>
      <c r="E24" s="140">
        <f>+'EJECUCION UD'!E593</f>
        <v>0</v>
      </c>
      <c r="F24" s="140">
        <f>+'EJECUCION UD'!F593</f>
        <v>542716000</v>
      </c>
      <c r="G24" s="140">
        <f>+'EJECUCION UD'!G593</f>
        <v>463250843</v>
      </c>
      <c r="H24" s="140">
        <f>+'EJECUCION UD'!H593</f>
        <v>49843843</v>
      </c>
      <c r="I24" s="140">
        <f>+'EJECUCION UD'!I593</f>
        <v>463250843</v>
      </c>
      <c r="J24" s="140">
        <f>+'EJECUCION UD'!J593</f>
        <v>49843843</v>
      </c>
      <c r="K24" s="140">
        <f>+'EJECUCION UD'!K593</f>
        <v>463250843</v>
      </c>
      <c r="L24" s="141">
        <f t="shared" si="4"/>
        <v>0.85357874652672849</v>
      </c>
      <c r="M24" s="2"/>
    </row>
    <row r="25" spans="1:13">
      <c r="A25" s="138" t="s">
        <v>860</v>
      </c>
      <c r="B25" s="139" t="s">
        <v>986</v>
      </c>
      <c r="C25" s="140">
        <f>+'EJECUCION UD'!C18+'EJECUCION UD'!C20+'EJECUCION UD'!C22</f>
        <v>86876140000</v>
      </c>
      <c r="D25" s="140">
        <f>+'EJECUCION UD'!D18+'EJECUCION UD'!D20+'EJECUCION UD'!D22</f>
        <v>0</v>
      </c>
      <c r="E25" s="140">
        <f>+'EJECUCION UD'!E18+'EJECUCION UD'!E20+'EJECUCION UD'!E22</f>
        <v>0</v>
      </c>
      <c r="F25" s="140">
        <f>+'EJECUCION UD'!F18+'EJECUCION UD'!F20+'EJECUCION UD'!F22</f>
        <v>86876140000</v>
      </c>
      <c r="G25" s="140">
        <f>+'EJECUCION UD'!G18+'EJECUCION UD'!G20+'EJECUCION UD'!G22</f>
        <v>38987991340</v>
      </c>
      <c r="H25" s="140">
        <f>+'EJECUCION UD'!H18+'EJECUCION UD'!H20+'EJECUCION UD'!H22</f>
        <v>6735387835</v>
      </c>
      <c r="I25" s="140">
        <f>+'EJECUCION UD'!I18+'EJECUCION UD'!I20+'EJECUCION UD'!I22</f>
        <v>38828820143</v>
      </c>
      <c r="J25" s="140">
        <f>+'EJECUCION UD'!J18+'EJECUCION UD'!J20+'EJECUCION UD'!J22</f>
        <v>6720956453</v>
      </c>
      <c r="K25" s="140">
        <f>+'EJECUCION UD'!K18+'EJECUCION UD'!K20+'EJECUCION UD'!K22</f>
        <v>38814388761</v>
      </c>
      <c r="L25" s="141">
        <f t="shared" si="4"/>
        <v>0.44694458274734583</v>
      </c>
      <c r="M25" s="2"/>
    </row>
    <row r="26" spans="1:13">
      <c r="A26" s="138" t="s">
        <v>861</v>
      </c>
      <c r="B26" s="139" t="s">
        <v>987</v>
      </c>
      <c r="C26" s="140">
        <f>+'EJECUCION UD'!C25</f>
        <v>215041000</v>
      </c>
      <c r="D26" s="140">
        <f>+'EJECUCION UD'!D25</f>
        <v>0</v>
      </c>
      <c r="E26" s="140">
        <f>+'EJECUCION UD'!E25</f>
        <v>0</v>
      </c>
      <c r="F26" s="140">
        <f>+'EJECUCION UD'!F25</f>
        <v>215041000</v>
      </c>
      <c r="G26" s="140">
        <f>+'EJECUCION UD'!G25</f>
        <v>78126032</v>
      </c>
      <c r="H26" s="140">
        <f>+'EJECUCION UD'!H25</f>
        <v>14039385</v>
      </c>
      <c r="I26" s="140">
        <f>+'EJECUCION UD'!I25</f>
        <v>78126032</v>
      </c>
      <c r="J26" s="140">
        <f>+'EJECUCION UD'!J25</f>
        <v>14039385</v>
      </c>
      <c r="K26" s="140">
        <f>+'EJECUCION UD'!K25</f>
        <v>78126032</v>
      </c>
      <c r="L26" s="141">
        <f t="shared" si="4"/>
        <v>0.36330761110671916</v>
      </c>
      <c r="M26" s="2"/>
    </row>
    <row r="27" spans="1:13">
      <c r="A27" s="138" t="s">
        <v>862</v>
      </c>
      <c r="B27" s="139" t="s">
        <v>988</v>
      </c>
      <c r="C27" s="140">
        <f>+'EJECUCION UD'!C28</f>
        <v>558266000</v>
      </c>
      <c r="D27" s="140">
        <f>+'EJECUCION UD'!D28</f>
        <v>0</v>
      </c>
      <c r="E27" s="140">
        <f>+'EJECUCION UD'!E28</f>
        <v>0</v>
      </c>
      <c r="F27" s="140">
        <f>+'EJECUCION UD'!F28</f>
        <v>558266000</v>
      </c>
      <c r="G27" s="140">
        <f>+'EJECUCION UD'!G28</f>
        <v>175150016</v>
      </c>
      <c r="H27" s="140">
        <f>+'EJECUCION UD'!H28</f>
        <v>31145672</v>
      </c>
      <c r="I27" s="140">
        <f>+'EJECUCION UD'!I28</f>
        <v>175150016</v>
      </c>
      <c r="J27" s="140">
        <f>+'EJECUCION UD'!J28</f>
        <v>31145672</v>
      </c>
      <c r="K27" s="140">
        <f>+'EJECUCION UD'!K28</f>
        <v>175150016</v>
      </c>
      <c r="L27" s="141">
        <f t="shared" si="4"/>
        <v>0.31373935722397567</v>
      </c>
      <c r="M27" s="2"/>
    </row>
    <row r="28" spans="1:13">
      <c r="A28" s="138" t="s">
        <v>863</v>
      </c>
      <c r="B28" s="139" t="s">
        <v>989</v>
      </c>
      <c r="C28" s="140">
        <f>+'EJECUCION UD'!C31</f>
        <v>89859000</v>
      </c>
      <c r="D28" s="140">
        <f>+'EJECUCION UD'!D31</f>
        <v>0</v>
      </c>
      <c r="E28" s="140">
        <f>+'EJECUCION UD'!E31</f>
        <v>0</v>
      </c>
      <c r="F28" s="140">
        <f>+'EJECUCION UD'!F31</f>
        <v>89859000</v>
      </c>
      <c r="G28" s="140">
        <f>+'EJECUCION UD'!G31</f>
        <v>36338709</v>
      </c>
      <c r="H28" s="140">
        <f>+'EJECUCION UD'!H31</f>
        <v>6165983</v>
      </c>
      <c r="I28" s="140">
        <f>+'EJECUCION UD'!I31</f>
        <v>36338709</v>
      </c>
      <c r="J28" s="140">
        <f>+'EJECUCION UD'!J31</f>
        <v>6165983</v>
      </c>
      <c r="K28" s="140">
        <f>+'EJECUCION UD'!K31</f>
        <v>36338709</v>
      </c>
      <c r="L28" s="141">
        <f t="shared" si="4"/>
        <v>0.40439698861549761</v>
      </c>
      <c r="M28" s="2"/>
    </row>
    <row r="29" spans="1:13">
      <c r="A29" s="138" t="s">
        <v>864</v>
      </c>
      <c r="B29" s="139" t="s">
        <v>990</v>
      </c>
      <c r="C29" s="140">
        <f>+'EJECUCION UD'!C34</f>
        <v>96323000</v>
      </c>
      <c r="D29" s="140">
        <f>+'EJECUCION UD'!D34</f>
        <v>0</v>
      </c>
      <c r="E29" s="140">
        <f>+'EJECUCION UD'!E34</f>
        <v>0</v>
      </c>
      <c r="F29" s="140">
        <f>+'EJECUCION UD'!F34</f>
        <v>96323000</v>
      </c>
      <c r="G29" s="140">
        <f>+'EJECUCION UD'!G34</f>
        <v>37378348</v>
      </c>
      <c r="H29" s="140">
        <f>+'EJECUCION UD'!H34</f>
        <v>6342390</v>
      </c>
      <c r="I29" s="140">
        <f>+'EJECUCION UD'!I34</f>
        <v>37378348</v>
      </c>
      <c r="J29" s="140">
        <f>+'EJECUCION UD'!J34</f>
        <v>6342390</v>
      </c>
      <c r="K29" s="140">
        <f>+'EJECUCION UD'!K34</f>
        <v>37378348</v>
      </c>
      <c r="L29" s="141">
        <f t="shared" si="4"/>
        <v>0.388052157843921</v>
      </c>
      <c r="M29" s="2"/>
    </row>
    <row r="30" spans="1:13">
      <c r="A30" s="138" t="s">
        <v>865</v>
      </c>
      <c r="B30" s="139" t="s">
        <v>991</v>
      </c>
      <c r="C30" s="140">
        <f>+'EJECUCION UD'!C37+'EJECUCION UD'!C39</f>
        <v>2514668000</v>
      </c>
      <c r="D30" s="140">
        <f>+'EJECUCION UD'!D37+'EJECUCION UD'!D39</f>
        <v>0</v>
      </c>
      <c r="E30" s="140">
        <f>+'EJECUCION UD'!E37+'EJECUCION UD'!E39</f>
        <v>0</v>
      </c>
      <c r="F30" s="140">
        <f>+'EJECUCION UD'!F37+'EJECUCION UD'!F39</f>
        <v>2514668000</v>
      </c>
      <c r="G30" s="140">
        <f>+'EJECUCION UD'!G37+'EJECUCION UD'!G39</f>
        <v>1037038573</v>
      </c>
      <c r="H30" s="140">
        <f>+'EJECUCION UD'!H37+'EJECUCION UD'!H39</f>
        <v>98991569</v>
      </c>
      <c r="I30" s="140">
        <f>+'EJECUCION UD'!I37+'EJECUCION UD'!I39</f>
        <v>1013585129</v>
      </c>
      <c r="J30" s="140">
        <f>+'EJECUCION UD'!J37+'EJECUCION UD'!J39</f>
        <v>97739950</v>
      </c>
      <c r="K30" s="140">
        <f>+'EJECUCION UD'!K37+'EJECUCION UD'!K39</f>
        <v>1012333510</v>
      </c>
      <c r="L30" s="141">
        <f t="shared" si="4"/>
        <v>0.40306916419980687</v>
      </c>
      <c r="M30" s="2"/>
    </row>
    <row r="31" spans="1:13">
      <c r="A31" s="138" t="s">
        <v>866</v>
      </c>
      <c r="B31" s="139" t="s">
        <v>992</v>
      </c>
      <c r="C31" s="140">
        <f>+'EJECUCION UD'!C42+'EJECUCION UD'!C43+'EJECUCION UD'!C44</f>
        <v>9117800000</v>
      </c>
      <c r="D31" s="140">
        <f>+'EJECUCION UD'!D42+'EJECUCION UD'!D43+'EJECUCION UD'!D44</f>
        <v>0</v>
      </c>
      <c r="E31" s="140">
        <f>+'EJECUCION UD'!E42+'EJECUCION UD'!E43+'EJECUCION UD'!E44</f>
        <v>0</v>
      </c>
      <c r="F31" s="140">
        <f>+'EJECUCION UD'!F42+'EJECUCION UD'!F43+'EJECUCION UD'!F44</f>
        <v>9117800000</v>
      </c>
      <c r="G31" s="140">
        <f>+'EJECUCION UD'!G42+'EJECUCION UD'!G43+'EJECUCION UD'!G44</f>
        <v>96745773</v>
      </c>
      <c r="H31" s="140">
        <f>+'EJECUCION UD'!H42+'EJECUCION UD'!H43+'EJECUCION UD'!H44</f>
        <v>44794811</v>
      </c>
      <c r="I31" s="140">
        <f>+'EJECUCION UD'!I42+'EJECUCION UD'!I43+'EJECUCION UD'!I44</f>
        <v>48861092</v>
      </c>
      <c r="J31" s="140">
        <f>+'EJECUCION UD'!J42+'EJECUCION UD'!J43+'EJECUCION UD'!J44</f>
        <v>33370002</v>
      </c>
      <c r="K31" s="140">
        <f>+'EJECUCION UD'!K42+'EJECUCION UD'!K43+'EJECUCION UD'!K44</f>
        <v>37436283</v>
      </c>
      <c r="L31" s="141">
        <f t="shared" si="4"/>
        <v>5.3588685867204805E-3</v>
      </c>
      <c r="M31" s="2"/>
    </row>
    <row r="32" spans="1:13">
      <c r="A32" s="138" t="s">
        <v>867</v>
      </c>
      <c r="B32" s="139" t="s">
        <v>993</v>
      </c>
      <c r="C32" s="140">
        <f>+'EJECUCION UD'!C46+'EJECUCION UD'!C47+'EJECUCION UD'!C48</f>
        <v>5720742000</v>
      </c>
      <c r="D32" s="140">
        <f>+'EJECUCION UD'!D46+'EJECUCION UD'!D47+'EJECUCION UD'!D48</f>
        <v>0</v>
      </c>
      <c r="E32" s="140">
        <f>+'EJECUCION UD'!E46+'EJECUCION UD'!E47+'EJECUCION UD'!E48</f>
        <v>0</v>
      </c>
      <c r="F32" s="140">
        <f>+'EJECUCION UD'!F46+'EJECUCION UD'!F47+'EJECUCION UD'!F48</f>
        <v>5720742000</v>
      </c>
      <c r="G32" s="140">
        <f>+'EJECUCION UD'!G46+'EJECUCION UD'!G47+'EJECUCION UD'!G48</f>
        <v>117397587</v>
      </c>
      <c r="H32" s="140">
        <f>+'EJECUCION UD'!H46+'EJECUCION UD'!H47+'EJECUCION UD'!H48</f>
        <v>30846150</v>
      </c>
      <c r="I32" s="140">
        <f>+'EJECUCION UD'!I46+'EJECUCION UD'!I47+'EJECUCION UD'!I48</f>
        <v>64659442</v>
      </c>
      <c r="J32" s="140">
        <f>+'EJECUCION UD'!J46+'EJECUCION UD'!J47+'EJECUCION UD'!J48</f>
        <v>21450702</v>
      </c>
      <c r="K32" s="140">
        <f>+'EJECUCION UD'!K46+'EJECUCION UD'!K47+'EJECUCION UD'!K48</f>
        <v>55263994</v>
      </c>
      <c r="L32" s="141">
        <f t="shared" si="4"/>
        <v>1.1302632071154407E-2</v>
      </c>
      <c r="M32" s="2"/>
    </row>
    <row r="33" spans="1:13">
      <c r="A33" s="138" t="s">
        <v>868</v>
      </c>
      <c r="B33" s="139" t="s">
        <v>994</v>
      </c>
      <c r="C33" s="140">
        <f>+'EJECUCION UD'!C51</f>
        <v>2341585000</v>
      </c>
      <c r="D33" s="140">
        <f>+'EJECUCION UD'!D51</f>
        <v>0</v>
      </c>
      <c r="E33" s="140">
        <f>+'EJECUCION UD'!E51</f>
        <v>0</v>
      </c>
      <c r="F33" s="140">
        <f>+'EJECUCION UD'!F51</f>
        <v>2341585000</v>
      </c>
      <c r="G33" s="140">
        <f>+'EJECUCION UD'!G51</f>
        <v>958394472</v>
      </c>
      <c r="H33" s="140">
        <f>+'EJECUCION UD'!H51</f>
        <v>169184655</v>
      </c>
      <c r="I33" s="140">
        <f>+'EJECUCION UD'!I51</f>
        <v>958394472</v>
      </c>
      <c r="J33" s="140">
        <f>+'EJECUCION UD'!J51</f>
        <v>169184655</v>
      </c>
      <c r="K33" s="140">
        <f>+'EJECUCION UD'!K51</f>
        <v>958394472</v>
      </c>
      <c r="L33" s="141">
        <f t="shared" si="4"/>
        <v>0.40929305235556257</v>
      </c>
      <c r="M33" s="2"/>
    </row>
    <row r="34" spans="1:13">
      <c r="A34" s="138" t="s">
        <v>869</v>
      </c>
      <c r="B34" s="139" t="s">
        <v>995</v>
      </c>
      <c r="C34" s="140">
        <f>+'EJECUCION UD'!C58+'EJECUCION UD'!C59+'EJECUCION UD'!C60</f>
        <v>7425901000</v>
      </c>
      <c r="D34" s="140">
        <f>+'EJECUCION UD'!D58+'EJECUCION UD'!D59+'EJECUCION UD'!D60</f>
        <v>0</v>
      </c>
      <c r="E34" s="140">
        <f>+'EJECUCION UD'!E58+'EJECUCION UD'!E59+'EJECUCION UD'!E60</f>
        <v>0</v>
      </c>
      <c r="F34" s="140">
        <f>+'EJECUCION UD'!F58+'EJECUCION UD'!F59+'EJECUCION UD'!F60</f>
        <v>7425901000</v>
      </c>
      <c r="G34" s="140">
        <f>+'EJECUCION UD'!G58+'EJECUCION UD'!G59+'EJECUCION UD'!G60</f>
        <v>7043868762</v>
      </c>
      <c r="H34" s="140">
        <f>+'EJECUCION UD'!H58+'EJECUCION UD'!H59+'EJECUCION UD'!H60</f>
        <v>6991560603</v>
      </c>
      <c r="I34" s="140">
        <f>+'EJECUCION UD'!I58+'EJECUCION UD'!I59+'EJECUCION UD'!I60</f>
        <v>6992469727</v>
      </c>
      <c r="J34" s="140">
        <f>+'EJECUCION UD'!J58+'EJECUCION UD'!J59+'EJECUCION UD'!J60</f>
        <v>6989723063</v>
      </c>
      <c r="K34" s="140">
        <f>+'EJECUCION UD'!K58+'EJECUCION UD'!K59+'EJECUCION UD'!K60</f>
        <v>6990632187</v>
      </c>
      <c r="L34" s="141">
        <f t="shared" si="4"/>
        <v>0.94163250048714631</v>
      </c>
      <c r="M34" s="2"/>
    </row>
    <row r="35" spans="1:13">
      <c r="A35" s="138" t="s">
        <v>870</v>
      </c>
      <c r="B35" s="139" t="s">
        <v>996</v>
      </c>
      <c r="C35" s="140">
        <f>+'EJECUCION UD'!C54+'EJECUCION UD'!C55</f>
        <v>726429000</v>
      </c>
      <c r="D35" s="140">
        <f>+'EJECUCION UD'!D54+'EJECUCION UD'!D55</f>
        <v>0</v>
      </c>
      <c r="E35" s="140">
        <f>+'EJECUCION UD'!E54+'EJECUCION UD'!E55</f>
        <v>0</v>
      </c>
      <c r="F35" s="140">
        <f>+'EJECUCION UD'!F54+'EJECUCION UD'!F55</f>
        <v>726429000</v>
      </c>
      <c r="G35" s="140">
        <f>+'EJECUCION UD'!G54+'EJECUCION UD'!G55</f>
        <v>362610455</v>
      </c>
      <c r="H35" s="140">
        <f>+'EJECUCION UD'!H54+'EJECUCION UD'!H55</f>
        <v>60633875</v>
      </c>
      <c r="I35" s="140">
        <f>+'EJECUCION UD'!I54+'EJECUCION UD'!I55</f>
        <v>362610455</v>
      </c>
      <c r="J35" s="140">
        <f>+'EJECUCION UD'!J54+'EJECUCION UD'!J55</f>
        <v>60633875</v>
      </c>
      <c r="K35" s="140">
        <f>+'EJECUCION UD'!K54+'EJECUCION UD'!K55</f>
        <v>362610455</v>
      </c>
      <c r="L35" s="141">
        <f t="shared" si="4"/>
        <v>0.4991684734502615</v>
      </c>
      <c r="M35" s="2"/>
    </row>
    <row r="36" spans="1:13">
      <c r="A36" s="138" t="s">
        <v>871</v>
      </c>
      <c r="B36" s="139" t="s">
        <v>997</v>
      </c>
      <c r="C36" s="140">
        <f>+'EJECUCION UD'!C63+'EJECUCION UD'!C64+'EJECUCION UD'!C65+'EJECUCION UD'!C66+'EJECUCION UD'!C67+'EJECUCION UD'!C68+'EJECUCION UD'!C69+'EJECUCION UD'!C70+'EJECUCION UD'!C71+'EJECUCION UD'!C72+'EJECUCION UD'!C73</f>
        <v>5781517000</v>
      </c>
      <c r="D36" s="140">
        <f>+'EJECUCION UD'!D63+'EJECUCION UD'!D64+'EJECUCION UD'!D65+'EJECUCION UD'!D66+'EJECUCION UD'!D67+'EJECUCION UD'!D68+'EJECUCION UD'!D69+'EJECUCION UD'!D70+'EJECUCION UD'!D71+'EJECUCION UD'!D72+'EJECUCION UD'!D73</f>
        <v>0</v>
      </c>
      <c r="E36" s="140">
        <f>+'EJECUCION UD'!E63+'EJECUCION UD'!E64+'EJECUCION UD'!E65+'EJECUCION UD'!E66+'EJECUCION UD'!E67+'EJECUCION UD'!E68+'EJECUCION UD'!E69+'EJECUCION UD'!E70+'EJECUCION UD'!E71+'EJECUCION UD'!E72+'EJECUCION UD'!E73</f>
        <v>0</v>
      </c>
      <c r="F36" s="140">
        <f>+'EJECUCION UD'!F63+'EJECUCION UD'!F64+'EJECUCION UD'!F65+'EJECUCION UD'!F66+'EJECUCION UD'!F67+'EJECUCION UD'!F68+'EJECUCION UD'!F69+'EJECUCION UD'!F70+'EJECUCION UD'!F71+'EJECUCION UD'!F72+'EJECUCION UD'!F73</f>
        <v>5781517000</v>
      </c>
      <c r="G36" s="140">
        <f>+'EJECUCION UD'!G63+'EJECUCION UD'!G64+'EJECUCION UD'!G65+'EJECUCION UD'!G66+'EJECUCION UD'!G67+'EJECUCION UD'!G68+'EJECUCION UD'!G69+'EJECUCION UD'!G70+'EJECUCION UD'!G71+'EJECUCION UD'!G72+'EJECUCION UD'!G73</f>
        <v>2570964861</v>
      </c>
      <c r="H36" s="140">
        <f>+'EJECUCION UD'!H63+'EJECUCION UD'!H64+'EJECUCION UD'!H65+'EJECUCION UD'!H66+'EJECUCION UD'!H67+'EJECUCION UD'!H68+'EJECUCION UD'!H69+'EJECUCION UD'!H70+'EJECUCION UD'!H71+'EJECUCION UD'!H72+'EJECUCION UD'!H73</f>
        <v>169404323</v>
      </c>
      <c r="I36" s="140">
        <f>+'EJECUCION UD'!I63+'EJECUCION UD'!I64+'EJECUCION UD'!I65+'EJECUCION UD'!I66+'EJECUCION UD'!I67+'EJECUCION UD'!I68+'EJECUCION UD'!I69+'EJECUCION UD'!I70+'EJECUCION UD'!I71+'EJECUCION UD'!I72+'EJECUCION UD'!I73</f>
        <v>2486532846</v>
      </c>
      <c r="J36" s="140">
        <f>+'EJECUCION UD'!J63+'EJECUCION UD'!J64+'EJECUCION UD'!J65+'EJECUCION UD'!J66+'EJECUCION UD'!J67+'EJECUCION UD'!J68+'EJECUCION UD'!J69+'EJECUCION UD'!J70+'EJECUCION UD'!J71+'EJECUCION UD'!J72+'EJECUCION UD'!J73</f>
        <v>164861693</v>
      </c>
      <c r="K36" s="140">
        <f>+'EJECUCION UD'!K63+'EJECUCION UD'!K64+'EJECUCION UD'!K65+'EJECUCION UD'!K66+'EJECUCION UD'!K67+'EJECUCION UD'!K68+'EJECUCION UD'!K69+'EJECUCION UD'!K70+'EJECUCION UD'!K71+'EJECUCION UD'!K72+'EJECUCION UD'!K73</f>
        <v>1000328370</v>
      </c>
      <c r="L36" s="141">
        <f t="shared" si="4"/>
        <v>0.43008311590193371</v>
      </c>
      <c r="M36" s="2"/>
    </row>
    <row r="37" spans="1:13">
      <c r="A37" s="138" t="s">
        <v>872</v>
      </c>
      <c r="B37" s="139" t="s">
        <v>998</v>
      </c>
      <c r="C37" s="140">
        <f>+'EJECUCION UD'!C77+'EJECUCION UD'!C78+'EJECUCION UD'!C79</f>
        <v>8242400000</v>
      </c>
      <c r="D37" s="140">
        <f>+'EJECUCION UD'!D77+'EJECUCION UD'!D78+'EJECUCION UD'!D79</f>
        <v>0</v>
      </c>
      <c r="E37" s="140">
        <f>+'EJECUCION UD'!E77+'EJECUCION UD'!E78+'EJECUCION UD'!E79</f>
        <v>0</v>
      </c>
      <c r="F37" s="140">
        <f>+'EJECUCION UD'!F77+'EJECUCION UD'!F78+'EJECUCION UD'!F79</f>
        <v>8242400000</v>
      </c>
      <c r="G37" s="140">
        <f>+'EJECUCION UD'!G77+'EJECUCION UD'!G78+'EJECUCION UD'!G79</f>
        <v>3916447832</v>
      </c>
      <c r="H37" s="140">
        <f>+'EJECUCION UD'!H77+'EJECUCION UD'!H78+'EJECUCION UD'!H79</f>
        <v>763154850</v>
      </c>
      <c r="I37" s="140">
        <f>+'EJECUCION UD'!I77+'EJECUCION UD'!I78+'EJECUCION UD'!I79</f>
        <v>3916447832</v>
      </c>
      <c r="J37" s="140">
        <f>+'EJECUCION UD'!J77+'EJECUCION UD'!J78+'EJECUCION UD'!J79</f>
        <v>762980675</v>
      </c>
      <c r="K37" s="140">
        <f>+'EJECUCION UD'!K77+'EJECUCION UD'!K78+'EJECUCION UD'!K79</f>
        <v>3916273657</v>
      </c>
      <c r="L37" s="141">
        <f t="shared" si="4"/>
        <v>0.4751586712607978</v>
      </c>
      <c r="M37" s="2"/>
    </row>
    <row r="38" spans="1:13">
      <c r="A38" s="138" t="s">
        <v>873</v>
      </c>
      <c r="B38" s="139" t="s">
        <v>999</v>
      </c>
      <c r="C38" s="140">
        <f>+'EJECUCION UD'!C81+'EJECUCION UD'!C82+'EJECUCION UD'!C83</f>
        <v>3570042000</v>
      </c>
      <c r="D38" s="140">
        <f>+'EJECUCION UD'!D81+'EJECUCION UD'!D82+'EJECUCION UD'!D83</f>
        <v>0</v>
      </c>
      <c r="E38" s="140">
        <f>+'EJECUCION UD'!E81+'EJECUCION UD'!E82+'EJECUCION UD'!E83</f>
        <v>0</v>
      </c>
      <c r="F38" s="140">
        <f>+'EJECUCION UD'!F81+'EJECUCION UD'!F82+'EJECUCION UD'!F83</f>
        <v>3570042000</v>
      </c>
      <c r="G38" s="140">
        <f>+'EJECUCION UD'!G81+'EJECUCION UD'!G82+'EJECUCION UD'!G83</f>
        <v>994017659</v>
      </c>
      <c r="H38" s="140">
        <f>+'EJECUCION UD'!H81+'EJECUCION UD'!H82+'EJECUCION UD'!H83</f>
        <v>190396800</v>
      </c>
      <c r="I38" s="140">
        <f>+'EJECUCION UD'!I81+'EJECUCION UD'!I82+'EJECUCION UD'!I83</f>
        <v>994017659</v>
      </c>
      <c r="J38" s="140">
        <f>+'EJECUCION UD'!J81+'EJECUCION UD'!J82+'EJECUCION UD'!J83</f>
        <v>190396800</v>
      </c>
      <c r="K38" s="140">
        <f>+'EJECUCION UD'!K81+'EJECUCION UD'!K82+'EJECUCION UD'!K83</f>
        <v>994017659</v>
      </c>
      <c r="L38" s="141">
        <f t="shared" si="4"/>
        <v>0.27843304336475594</v>
      </c>
      <c r="M38" s="2"/>
    </row>
    <row r="39" spans="1:13">
      <c r="A39" s="138" t="s">
        <v>874</v>
      </c>
      <c r="B39" s="139" t="s">
        <v>1000</v>
      </c>
      <c r="C39" s="140">
        <f>+'EJECUCION UD'!C86+'EJECUCION UD'!C87+'EJECUCION UD'!C88</f>
        <v>8326263000</v>
      </c>
      <c r="D39" s="140">
        <f>+'EJECUCION UD'!D86+'EJECUCION UD'!D87+'EJECUCION UD'!D88</f>
        <v>0</v>
      </c>
      <c r="E39" s="140">
        <f>+'EJECUCION UD'!E86+'EJECUCION UD'!E87+'EJECUCION UD'!E88</f>
        <v>0</v>
      </c>
      <c r="F39" s="140">
        <f>+'EJECUCION UD'!F86+'EJECUCION UD'!F87+'EJECUCION UD'!F88</f>
        <v>8326263000</v>
      </c>
      <c r="G39" s="140">
        <f>+'EJECUCION UD'!G86+'EJECUCION UD'!G87+'EJECUCION UD'!G88</f>
        <v>3480844907</v>
      </c>
      <c r="H39" s="140">
        <f>+'EJECUCION UD'!H86+'EJECUCION UD'!H87+'EJECUCION UD'!H88</f>
        <v>675855792</v>
      </c>
      <c r="I39" s="140">
        <f>+'EJECUCION UD'!I86+'EJECUCION UD'!I87+'EJECUCION UD'!I88</f>
        <v>3480844907</v>
      </c>
      <c r="J39" s="140">
        <f>+'EJECUCION UD'!J86+'EJECUCION UD'!J87+'EJECUCION UD'!J88</f>
        <v>675732292</v>
      </c>
      <c r="K39" s="140">
        <f>+'EJECUCION UD'!K86+'EJECUCION UD'!K87+'EJECUCION UD'!K88</f>
        <v>3480721407</v>
      </c>
      <c r="L39" s="141">
        <f t="shared" si="4"/>
        <v>0.418056084344201</v>
      </c>
      <c r="M39" s="2"/>
    </row>
    <row r="40" spans="1:13">
      <c r="A40" s="138" t="s">
        <v>875</v>
      </c>
      <c r="B40" s="139" t="s">
        <v>1001</v>
      </c>
      <c r="C40" s="140">
        <f>+'EJECUCION UD'!C91+'EJECUCION UD'!C92+'EJECUCION UD'!C93</f>
        <v>4911792000</v>
      </c>
      <c r="D40" s="140">
        <f>+'EJECUCION UD'!D91+'EJECUCION UD'!D92+'EJECUCION UD'!D93</f>
        <v>0</v>
      </c>
      <c r="E40" s="140">
        <f>+'EJECUCION UD'!E91+'EJECUCION UD'!E92+'EJECUCION UD'!E93</f>
        <v>0</v>
      </c>
      <c r="F40" s="140">
        <f>+'EJECUCION UD'!F91+'EJECUCION UD'!F92+'EJECUCION UD'!F93</f>
        <v>4911792000</v>
      </c>
      <c r="G40" s="140">
        <f>+'EJECUCION UD'!G91+'EJECUCION UD'!G92+'EJECUCION UD'!G93</f>
        <v>4546237497</v>
      </c>
      <c r="H40" s="140">
        <f>+'EJECUCION UD'!H91+'EJECUCION UD'!H92+'EJECUCION UD'!H93</f>
        <v>914161</v>
      </c>
      <c r="I40" s="140">
        <f>+'EJECUCION UD'!I91+'EJECUCION UD'!I92+'EJECUCION UD'!I93</f>
        <v>4546210407</v>
      </c>
      <c r="J40" s="140">
        <f>+'EJECUCION UD'!J91+'EJECUCION UD'!J92+'EJECUCION UD'!J93</f>
        <v>914161</v>
      </c>
      <c r="K40" s="140">
        <f>+'EJECUCION UD'!K91+'EJECUCION UD'!K92+'EJECUCION UD'!K93</f>
        <v>4546210407</v>
      </c>
      <c r="L40" s="141">
        <f t="shared" si="4"/>
        <v>0.92557062819435354</v>
      </c>
      <c r="M40" s="2"/>
    </row>
    <row r="41" spans="1:13">
      <c r="A41" s="138" t="s">
        <v>876</v>
      </c>
      <c r="B41" s="139" t="s">
        <v>1002</v>
      </c>
      <c r="C41" s="140">
        <f>+'EJECUCION UD'!C95+'EJECUCION UD'!C96+'EJECUCION UD'!C97</f>
        <v>5044988000</v>
      </c>
      <c r="D41" s="140">
        <f>+'EJECUCION UD'!D95+'EJECUCION UD'!D96+'EJECUCION UD'!D97</f>
        <v>0</v>
      </c>
      <c r="E41" s="140">
        <f>+'EJECUCION UD'!E95+'EJECUCION UD'!E96+'EJECUCION UD'!E97</f>
        <v>0</v>
      </c>
      <c r="F41" s="140">
        <f>+'EJECUCION UD'!F95+'EJECUCION UD'!F96+'EJECUCION UD'!F97</f>
        <v>5044988000</v>
      </c>
      <c r="G41" s="140">
        <f>+'EJECUCION UD'!G95+'EJECUCION UD'!G96+'EJECUCION UD'!G97</f>
        <v>3644163202</v>
      </c>
      <c r="H41" s="140">
        <f>+'EJECUCION UD'!H95+'EJECUCION UD'!H96+'EJECUCION UD'!H97</f>
        <v>32041067</v>
      </c>
      <c r="I41" s="140">
        <f>+'EJECUCION UD'!I95+'EJECUCION UD'!I96+'EJECUCION UD'!I97</f>
        <v>3640664786</v>
      </c>
      <c r="J41" s="140">
        <f>+'EJECUCION UD'!J95+'EJECUCION UD'!J96+'EJECUCION UD'!J97</f>
        <v>32041067</v>
      </c>
      <c r="K41" s="140">
        <f>+'EJECUCION UD'!K95+'EJECUCION UD'!K96+'EJECUCION UD'!K97</f>
        <v>3640664786</v>
      </c>
      <c r="L41" s="141">
        <f t="shared" si="4"/>
        <v>0.72163992976792013</v>
      </c>
      <c r="M41" s="2"/>
    </row>
    <row r="42" spans="1:13">
      <c r="A42" s="138" t="s">
        <v>877</v>
      </c>
      <c r="B42" s="139" t="s">
        <v>1003</v>
      </c>
      <c r="C42" s="140">
        <f>+'EJECUCION UD'!C100+'EJECUCION UD'!C101+'EJECUCION UD'!C102</f>
        <v>5252634000</v>
      </c>
      <c r="D42" s="140">
        <f>+'EJECUCION UD'!D100+'EJECUCION UD'!D101+'EJECUCION UD'!D102</f>
        <v>0</v>
      </c>
      <c r="E42" s="140">
        <f>+'EJECUCION UD'!E100+'EJECUCION UD'!E101+'EJECUCION UD'!E102</f>
        <v>0</v>
      </c>
      <c r="F42" s="140">
        <f>+'EJECUCION UD'!F100+'EJECUCION UD'!F101+'EJECUCION UD'!F102</f>
        <v>5252634000</v>
      </c>
      <c r="G42" s="140">
        <f>+'EJECUCION UD'!G100+'EJECUCION UD'!G101+'EJECUCION UD'!G102</f>
        <v>1890183200</v>
      </c>
      <c r="H42" s="140">
        <f>+'EJECUCION UD'!H100+'EJECUCION UD'!H101+'EJECUCION UD'!H102</f>
        <v>324838500</v>
      </c>
      <c r="I42" s="140">
        <f>+'EJECUCION UD'!I100+'EJECUCION UD'!I101+'EJECUCION UD'!I102</f>
        <v>1890183200</v>
      </c>
      <c r="J42" s="140">
        <f>+'EJECUCION UD'!J100+'EJECUCION UD'!J101+'EJECUCION UD'!J102</f>
        <v>323704600</v>
      </c>
      <c r="K42" s="140">
        <f>+'EJECUCION UD'!K100+'EJECUCION UD'!K101+'EJECUCION UD'!K102</f>
        <v>1889049300</v>
      </c>
      <c r="L42" s="141">
        <f t="shared" si="4"/>
        <v>0.35985435116933712</v>
      </c>
      <c r="M42" s="2"/>
    </row>
    <row r="43" spans="1:13">
      <c r="A43" s="138" t="s">
        <v>878</v>
      </c>
      <c r="B43" s="139" t="s">
        <v>1004</v>
      </c>
      <c r="C43" s="140">
        <f>+'EJECUCION UD'!C105+'EJECUCION UD'!C106+'EJECUCION UD'!C107</f>
        <v>500893000</v>
      </c>
      <c r="D43" s="140">
        <f>+'EJECUCION UD'!D105+'EJECUCION UD'!D106+'EJECUCION UD'!D107</f>
        <v>0</v>
      </c>
      <c r="E43" s="140">
        <f>+'EJECUCION UD'!E105+'EJECUCION UD'!E106+'EJECUCION UD'!E107</f>
        <v>0</v>
      </c>
      <c r="F43" s="140">
        <f>+'EJECUCION UD'!F105+'EJECUCION UD'!F106+'EJECUCION UD'!F107</f>
        <v>500893000</v>
      </c>
      <c r="G43" s="140">
        <f>+'EJECUCION UD'!G105+'EJECUCION UD'!G106+'EJECUCION UD'!G107</f>
        <v>191556800</v>
      </c>
      <c r="H43" s="140">
        <f>+'EJECUCION UD'!H105+'EJECUCION UD'!H106+'EJECUCION UD'!H107</f>
        <v>40761800</v>
      </c>
      <c r="I43" s="140">
        <f>+'EJECUCION UD'!I105+'EJECUCION UD'!I106+'EJECUCION UD'!I107</f>
        <v>191556800</v>
      </c>
      <c r="J43" s="140">
        <f>+'EJECUCION UD'!J105+'EJECUCION UD'!J106+'EJECUCION UD'!J107</f>
        <v>40754300</v>
      </c>
      <c r="K43" s="140">
        <f>+'EJECUCION UD'!K105+'EJECUCION UD'!K106+'EJECUCION UD'!K107</f>
        <v>191549300</v>
      </c>
      <c r="L43" s="141">
        <f t="shared" si="4"/>
        <v>0.38243057898593114</v>
      </c>
      <c r="M43" s="2"/>
    </row>
    <row r="44" spans="1:13">
      <c r="A44" s="138" t="s">
        <v>879</v>
      </c>
      <c r="B44" s="139" t="s">
        <v>1005</v>
      </c>
      <c r="C44" s="140">
        <f>+'EJECUCION UD'!C110+'EJECUCION UD'!C112+'EJECUCION UD'!C114</f>
        <v>3881394000</v>
      </c>
      <c r="D44" s="140">
        <f>+'EJECUCION UD'!D110+'EJECUCION UD'!D112+'EJECUCION UD'!D114</f>
        <v>0</v>
      </c>
      <c r="E44" s="140">
        <f>+'EJECUCION UD'!E110+'EJECUCION UD'!E112+'EJECUCION UD'!E114</f>
        <v>0</v>
      </c>
      <c r="F44" s="140">
        <f>+'EJECUCION UD'!F110+'EJECUCION UD'!F112+'EJECUCION UD'!F114</f>
        <v>3881394000</v>
      </c>
      <c r="G44" s="140">
        <f>+'EJECUCION UD'!G110+'EJECUCION UD'!G112+'EJECUCION UD'!G114</f>
        <v>1417715500</v>
      </c>
      <c r="H44" s="140">
        <f>+'EJECUCION UD'!H110+'EJECUCION UD'!H112+'EJECUCION UD'!H114</f>
        <v>243630300</v>
      </c>
      <c r="I44" s="140">
        <f>+'EJECUCION UD'!I110+'EJECUCION UD'!I112+'EJECUCION UD'!I114</f>
        <v>1417715500</v>
      </c>
      <c r="J44" s="140">
        <f>+'EJECUCION UD'!J110+'EJECUCION UD'!J112+'EJECUCION UD'!J114</f>
        <v>242779800</v>
      </c>
      <c r="K44" s="140">
        <f>+'EJECUCION UD'!K110+'EJECUCION UD'!K112+'EJECUCION UD'!K114</f>
        <v>1416865000</v>
      </c>
      <c r="L44" s="141">
        <f t="shared" si="4"/>
        <v>0.36525936300205547</v>
      </c>
      <c r="M44" s="2"/>
    </row>
    <row r="45" spans="1:13">
      <c r="A45" s="138" t="s">
        <v>880</v>
      </c>
      <c r="B45" s="139" t="s">
        <v>1006</v>
      </c>
      <c r="C45" s="140">
        <f>+'EJECUCION UD'!C118</f>
        <v>64373000</v>
      </c>
      <c r="D45" s="140">
        <f>+'EJECUCION UD'!D118</f>
        <v>0</v>
      </c>
      <c r="E45" s="140">
        <f>+'EJECUCION UD'!E118</f>
        <v>0</v>
      </c>
      <c r="F45" s="140">
        <f>+'EJECUCION UD'!F118</f>
        <v>64373000</v>
      </c>
      <c r="G45" s="140">
        <f>+'EJECUCION UD'!G118</f>
        <v>4901366</v>
      </c>
      <c r="H45" s="140">
        <f>+'EJECUCION UD'!H118</f>
        <v>2350538</v>
      </c>
      <c r="I45" s="140">
        <f>+'EJECUCION UD'!I118</f>
        <v>3336109</v>
      </c>
      <c r="J45" s="140">
        <f>+'EJECUCION UD'!J118</f>
        <v>1671185</v>
      </c>
      <c r="K45" s="140">
        <f>+'EJECUCION UD'!K118</f>
        <v>2656756</v>
      </c>
      <c r="L45" s="141">
        <f t="shared" si="4"/>
        <v>5.1824662513786833E-2</v>
      </c>
      <c r="M45" s="2"/>
    </row>
    <row r="46" spans="1:13">
      <c r="A46" s="138" t="s">
        <v>881</v>
      </c>
      <c r="B46" s="139" t="s">
        <v>1007</v>
      </c>
      <c r="C46" s="140">
        <f>+'EJECUCION UD'!C121</f>
        <v>272349000</v>
      </c>
      <c r="D46" s="140">
        <f>+'EJECUCION UD'!D121</f>
        <v>0</v>
      </c>
      <c r="E46" s="140">
        <f>+'EJECUCION UD'!E121</f>
        <v>0</v>
      </c>
      <c r="F46" s="140">
        <f>+'EJECUCION UD'!F121</f>
        <v>272349000</v>
      </c>
      <c r="G46" s="140">
        <f>+'EJECUCION UD'!G121</f>
        <v>0</v>
      </c>
      <c r="H46" s="140">
        <f>+'EJECUCION UD'!H121</f>
        <v>0</v>
      </c>
      <c r="I46" s="140">
        <f>+'EJECUCION UD'!I121</f>
        <v>0</v>
      </c>
      <c r="J46" s="140">
        <f>+'EJECUCION UD'!J121</f>
        <v>0</v>
      </c>
      <c r="K46" s="140">
        <f>+'EJECUCION UD'!K121</f>
        <v>0</v>
      </c>
      <c r="L46" s="141">
        <f t="shared" si="4"/>
        <v>0</v>
      </c>
      <c r="M46" s="2"/>
    </row>
    <row r="47" spans="1:13">
      <c r="A47" s="138" t="s">
        <v>882</v>
      </c>
      <c r="B47" s="139" t="s">
        <v>1008</v>
      </c>
      <c r="C47" s="140">
        <f>+'EJECUCION UD'!C124</f>
        <v>258483000</v>
      </c>
      <c r="D47" s="140">
        <f>+'EJECUCION UD'!D124</f>
        <v>0</v>
      </c>
      <c r="E47" s="140">
        <f>+'EJECUCION UD'!E124</f>
        <v>0</v>
      </c>
      <c r="F47" s="140">
        <f>+'EJECUCION UD'!F124</f>
        <v>258483000</v>
      </c>
      <c r="G47" s="140">
        <f>+'EJECUCION UD'!G124</f>
        <v>82997318</v>
      </c>
      <c r="H47" s="140">
        <f>+'EJECUCION UD'!H124</f>
        <v>13405946</v>
      </c>
      <c r="I47" s="140">
        <f>+'EJECUCION UD'!I124</f>
        <v>82997318</v>
      </c>
      <c r="J47" s="140">
        <f>+'EJECUCION UD'!J124</f>
        <v>13405946</v>
      </c>
      <c r="K47" s="140">
        <f>+'EJECUCION UD'!K124</f>
        <v>82997318</v>
      </c>
      <c r="L47" s="141">
        <f t="shared" si="4"/>
        <v>0.32109391333279169</v>
      </c>
      <c r="M47" s="2"/>
    </row>
    <row r="48" spans="1:13">
      <c r="A48" s="138" t="s">
        <v>883</v>
      </c>
      <c r="B48" s="139" t="s">
        <v>986</v>
      </c>
      <c r="C48" s="140">
        <f>+'EJECUCION UD'!C129+'EJECUCION UD'!C130+'EJECUCION UD'!C131+'EJECUCION UD'!C132+'EJECUCION UD'!C133+'EJECUCION UD'!C134</f>
        <v>38214187000</v>
      </c>
      <c r="D48" s="140">
        <f>+'EJECUCION UD'!D129+'EJECUCION UD'!D130+'EJECUCION UD'!D131+'EJECUCION UD'!D132+'EJECUCION UD'!D133+'EJECUCION UD'!D134</f>
        <v>0</v>
      </c>
      <c r="E48" s="140">
        <f>+'EJECUCION UD'!E129+'EJECUCION UD'!E130+'EJECUCION UD'!E131+'EJECUCION UD'!E132+'EJECUCION UD'!E133+'EJECUCION UD'!E134</f>
        <v>0</v>
      </c>
      <c r="F48" s="140">
        <f>+'EJECUCION UD'!F129+'EJECUCION UD'!F130+'EJECUCION UD'!F131+'EJECUCION UD'!F132+'EJECUCION UD'!F133+'EJECUCION UD'!F134</f>
        <v>38214187000</v>
      </c>
      <c r="G48" s="140">
        <f>+'EJECUCION UD'!G129+'EJECUCION UD'!G130+'EJECUCION UD'!G131+'EJECUCION UD'!G132+'EJECUCION UD'!G133+'EJECUCION UD'!G134</f>
        <v>38214187000</v>
      </c>
      <c r="H48" s="140">
        <f>+'EJECUCION UD'!H129+'EJECUCION UD'!H130+'EJECUCION UD'!H131+'EJECUCION UD'!H132+'EJECUCION UD'!H133+'EJECUCION UD'!H134</f>
        <v>141702571</v>
      </c>
      <c r="I48" s="140">
        <f>+'EJECUCION UD'!I129+'EJECUCION UD'!I130+'EJECUCION UD'!I131+'EJECUCION UD'!I132+'EJECUCION UD'!I133+'EJECUCION UD'!I134</f>
        <v>33092576136</v>
      </c>
      <c r="J48" s="140">
        <f>+'EJECUCION UD'!J129+'EJECUCION UD'!J130+'EJECUCION UD'!J131+'EJECUCION UD'!J132+'EJECUCION UD'!J133+'EJECUCION UD'!J134</f>
        <v>1246043587</v>
      </c>
      <c r="K48" s="140">
        <f>+'EJECUCION UD'!K129+'EJECUCION UD'!K130+'EJECUCION UD'!K131+'EJECUCION UD'!K132+'EJECUCION UD'!K133+'EJECUCION UD'!K134</f>
        <v>15472356142</v>
      </c>
      <c r="L48" s="141">
        <f t="shared" si="4"/>
        <v>0.86597619193102293</v>
      </c>
      <c r="M48" s="2"/>
    </row>
    <row r="49" spans="1:13">
      <c r="A49" s="138" t="s">
        <v>884</v>
      </c>
      <c r="B49" s="139" t="s">
        <v>1009</v>
      </c>
      <c r="C49" s="140">
        <f>+'EJECUCION UD'!C137+'EJECUCION UD'!C139+'EJECUCION UD'!C141+'EJECUCION UD'!C143+'EJECUCION UD'!C145+'EJECUCION UD'!C147</f>
        <v>934088000</v>
      </c>
      <c r="D49" s="140">
        <f>+'EJECUCION UD'!D137+'EJECUCION UD'!D139+'EJECUCION UD'!D141+'EJECUCION UD'!D143+'EJECUCION UD'!D145+'EJECUCION UD'!D147</f>
        <v>0</v>
      </c>
      <c r="E49" s="140">
        <f>+'EJECUCION UD'!E137+'EJECUCION UD'!E139+'EJECUCION UD'!E141+'EJECUCION UD'!E143+'EJECUCION UD'!E145+'EJECUCION UD'!E147</f>
        <v>0</v>
      </c>
      <c r="F49" s="140">
        <f>+'EJECUCION UD'!F137+'EJECUCION UD'!F139+'EJECUCION UD'!F141+'EJECUCION UD'!F143+'EJECUCION UD'!F145+'EJECUCION UD'!F147</f>
        <v>934088000</v>
      </c>
      <c r="G49" s="140">
        <f>+'EJECUCION UD'!G137+'EJECUCION UD'!G139+'EJECUCION UD'!G141+'EJECUCION UD'!G143+'EJECUCION UD'!G145+'EJECUCION UD'!G147</f>
        <v>934088000</v>
      </c>
      <c r="H49" s="140">
        <f>+'EJECUCION UD'!H137+'EJECUCION UD'!H139+'EJECUCION UD'!H141+'EJECUCION UD'!H143+'EJECUCION UD'!H145+'EJECUCION UD'!H147</f>
        <v>0</v>
      </c>
      <c r="I49" s="140">
        <f>+'EJECUCION UD'!I137+'EJECUCION UD'!I139+'EJECUCION UD'!I141+'EJECUCION UD'!I143+'EJECUCION UD'!I145+'EJECUCION UD'!I147</f>
        <v>516908221</v>
      </c>
      <c r="J49" s="140">
        <f>+'EJECUCION UD'!J137+'EJECUCION UD'!J139+'EJECUCION UD'!J141+'EJECUCION UD'!J143+'EJECUCION UD'!J145+'EJECUCION UD'!J147</f>
        <v>0</v>
      </c>
      <c r="K49" s="140">
        <f>+'EJECUCION UD'!K137+'EJECUCION UD'!K139+'EJECUCION UD'!K141+'EJECUCION UD'!K143+'EJECUCION UD'!K145+'EJECUCION UD'!K147</f>
        <v>0</v>
      </c>
      <c r="L49" s="141">
        <f t="shared" si="4"/>
        <v>0.55338278727486057</v>
      </c>
      <c r="M49" s="2"/>
    </row>
    <row r="50" spans="1:13">
      <c r="A50" s="138" t="s">
        <v>885</v>
      </c>
      <c r="B50" s="139" t="s">
        <v>992</v>
      </c>
      <c r="C50" s="140">
        <f>+'EJECUCION UD'!C150+'EJECUCION UD'!C151+'EJECUCION UD'!C152+'EJECUCION UD'!C153+'EJECUCION UD'!C154+'EJECUCION UD'!C155</f>
        <v>2234297000</v>
      </c>
      <c r="D50" s="140">
        <f>+'EJECUCION UD'!D150+'EJECUCION UD'!D151+'EJECUCION UD'!D152+'EJECUCION UD'!D153+'EJECUCION UD'!D154+'EJECUCION UD'!D155</f>
        <v>0</v>
      </c>
      <c r="E50" s="140">
        <f>+'EJECUCION UD'!E150+'EJECUCION UD'!E151+'EJECUCION UD'!E152+'EJECUCION UD'!E153+'EJECUCION UD'!E154+'EJECUCION UD'!E155</f>
        <v>0</v>
      </c>
      <c r="F50" s="140">
        <f>+'EJECUCION UD'!F150+'EJECUCION UD'!F151+'EJECUCION UD'!F152+'EJECUCION UD'!F153+'EJECUCION UD'!F154+'EJECUCION UD'!F155</f>
        <v>2234297000</v>
      </c>
      <c r="G50" s="140">
        <f>+'EJECUCION UD'!G150+'EJECUCION UD'!G151+'EJECUCION UD'!G152+'EJECUCION UD'!G153+'EJECUCION UD'!G154+'EJECUCION UD'!G155</f>
        <v>2234297000</v>
      </c>
      <c r="H50" s="140">
        <f>+'EJECUCION UD'!H150+'EJECUCION UD'!H151+'EJECUCION UD'!H152+'EJECUCION UD'!H153+'EJECUCION UD'!H154+'EJECUCION UD'!H155</f>
        <v>9583859</v>
      </c>
      <c r="I50" s="140">
        <f>+'EJECUCION UD'!I150+'EJECUCION UD'!I151+'EJECUCION UD'!I152+'EJECUCION UD'!I153+'EJECUCION UD'!I154+'EJECUCION UD'!I155</f>
        <v>2015274377</v>
      </c>
      <c r="J50" s="140">
        <f>+'EJECUCION UD'!J150+'EJECUCION UD'!J151+'EJECUCION UD'!J152+'EJECUCION UD'!J153+'EJECUCION UD'!J154+'EJECUCION UD'!J155</f>
        <v>6305186</v>
      </c>
      <c r="K50" s="140">
        <f>+'EJECUCION UD'!K150+'EJECUCION UD'!K151+'EJECUCION UD'!K152+'EJECUCION UD'!K153+'EJECUCION UD'!K154+'EJECUCION UD'!K155</f>
        <v>558032894</v>
      </c>
      <c r="L50" s="141">
        <f t="shared" si="4"/>
        <v>0.90197246695493039</v>
      </c>
      <c r="M50" s="2"/>
    </row>
    <row r="51" spans="1:13">
      <c r="A51" s="138" t="s">
        <v>886</v>
      </c>
      <c r="B51" s="139" t="s">
        <v>993</v>
      </c>
      <c r="C51" s="140">
        <f>+'EJECUCION UD'!C157+'EJECUCION UD'!C158+'EJECUCION UD'!C159+'EJECUCION UD'!C160+'EJECUCION UD'!C161+'EJECUCION UD'!C162</f>
        <v>1251207000</v>
      </c>
      <c r="D51" s="140">
        <f>+'EJECUCION UD'!D157+'EJECUCION UD'!D158+'EJECUCION UD'!D159+'EJECUCION UD'!D160+'EJECUCION UD'!D161+'EJECUCION UD'!D162</f>
        <v>0</v>
      </c>
      <c r="E51" s="140">
        <f>+'EJECUCION UD'!E157+'EJECUCION UD'!E158+'EJECUCION UD'!E159+'EJECUCION UD'!E160+'EJECUCION UD'!E161+'EJECUCION UD'!E162</f>
        <v>0</v>
      </c>
      <c r="F51" s="140">
        <f>+'EJECUCION UD'!F157+'EJECUCION UD'!F158+'EJECUCION UD'!F159+'EJECUCION UD'!F160+'EJECUCION UD'!F161+'EJECUCION UD'!F162</f>
        <v>1251207000</v>
      </c>
      <c r="G51" s="140">
        <f>+'EJECUCION UD'!G157+'EJECUCION UD'!G158+'EJECUCION UD'!G159+'EJECUCION UD'!G160+'EJECUCION UD'!G161+'EJECUCION UD'!G162</f>
        <v>1251207000</v>
      </c>
      <c r="H51" s="140">
        <f>+'EJECUCION UD'!H157+'EJECUCION UD'!H158+'EJECUCION UD'!H159+'EJECUCION UD'!H160+'EJECUCION UD'!H161+'EJECUCION UD'!H162</f>
        <v>5366957</v>
      </c>
      <c r="I51" s="140">
        <f>+'EJECUCION UD'!I157+'EJECUCION UD'!I158+'EJECUCION UD'!I159+'EJECUCION UD'!I160+'EJECUCION UD'!I161+'EJECUCION UD'!I162</f>
        <v>1128553211</v>
      </c>
      <c r="J51" s="140">
        <f>+'EJECUCION UD'!J157+'EJECUCION UD'!J158+'EJECUCION UD'!J159+'EJECUCION UD'!J160+'EJECUCION UD'!J161+'EJECUCION UD'!J162</f>
        <v>3530901</v>
      </c>
      <c r="K51" s="140">
        <f>+'EJECUCION UD'!K157+'EJECUCION UD'!K158+'EJECUCION UD'!K159+'EJECUCION UD'!K160+'EJECUCION UD'!K161+'EJECUCION UD'!K162</f>
        <v>312498296</v>
      </c>
      <c r="L51" s="141">
        <f t="shared" si="4"/>
        <v>0.90197162499890104</v>
      </c>
      <c r="M51" s="2"/>
    </row>
    <row r="52" spans="1:13">
      <c r="A52" s="138" t="s">
        <v>887</v>
      </c>
      <c r="B52" s="139" t="s">
        <v>998</v>
      </c>
      <c r="C52" s="140">
        <f>+'EJECUCION UD'!C166+'EJECUCION UD'!C167+'EJECUCION UD'!C168+'EJECUCION UD'!C169+'EJECUCION UD'!C170+'EJECUCION UD'!C171</f>
        <v>3843604000</v>
      </c>
      <c r="D52" s="140">
        <f>+'EJECUCION UD'!D166+'EJECUCION UD'!D167+'EJECUCION UD'!D168+'EJECUCION UD'!D169+'EJECUCION UD'!D170+'EJECUCION UD'!D171</f>
        <v>0</v>
      </c>
      <c r="E52" s="140">
        <f>+'EJECUCION UD'!E166+'EJECUCION UD'!E167+'EJECUCION UD'!E168+'EJECUCION UD'!E169+'EJECUCION UD'!E170+'EJECUCION UD'!E171</f>
        <v>0</v>
      </c>
      <c r="F52" s="140">
        <f>+'EJECUCION UD'!F166+'EJECUCION UD'!F167+'EJECUCION UD'!F168+'EJECUCION UD'!F169+'EJECUCION UD'!F170+'EJECUCION UD'!F171</f>
        <v>3843604000</v>
      </c>
      <c r="G52" s="140">
        <f>+'EJECUCION UD'!G166+'EJECUCION UD'!G167+'EJECUCION UD'!G168+'EJECUCION UD'!G169+'EJECUCION UD'!G170+'EJECUCION UD'!G171</f>
        <v>3843604000</v>
      </c>
      <c r="H52" s="140">
        <f>+'EJECUCION UD'!H166+'EJECUCION UD'!H167+'EJECUCION UD'!H168+'EJECUCION UD'!H169+'EJECUCION UD'!H170+'EJECUCION UD'!H171</f>
        <v>470535871</v>
      </c>
      <c r="I52" s="140">
        <f>+'EJECUCION UD'!I166+'EJECUCION UD'!I167+'EJECUCION UD'!I168+'EJECUCION UD'!I169+'EJECUCION UD'!I170+'EJECUCION UD'!I171</f>
        <v>1371682585</v>
      </c>
      <c r="J52" s="140">
        <f>+'EJECUCION UD'!J166+'EJECUCION UD'!J167+'EJECUCION UD'!J168+'EJECUCION UD'!J169+'EJECUCION UD'!J170+'EJECUCION UD'!J171</f>
        <v>470535871</v>
      </c>
      <c r="K52" s="140">
        <f>+'EJECUCION UD'!K166+'EJECUCION UD'!K167+'EJECUCION UD'!K168+'EJECUCION UD'!K169+'EJECUCION UD'!K170+'EJECUCION UD'!K171</f>
        <v>1371682585</v>
      </c>
      <c r="L52" s="141">
        <f t="shared" si="4"/>
        <v>0.35687406533035143</v>
      </c>
      <c r="M52" s="2"/>
    </row>
    <row r="53" spans="1:13">
      <c r="A53" s="138" t="s">
        <v>888</v>
      </c>
      <c r="B53" s="139" t="s">
        <v>1000</v>
      </c>
      <c r="C53" s="140">
        <f>+'EJECUCION UD'!C174+'EJECUCION UD'!C175+'EJECUCION UD'!C176+'EJECUCION UD'!C177+'EJECUCION UD'!C178+'EJECUCION UD'!C179</f>
        <v>2782644000</v>
      </c>
      <c r="D53" s="140">
        <f>+'EJECUCION UD'!D174+'EJECUCION UD'!D175+'EJECUCION UD'!D176+'EJECUCION UD'!D177+'EJECUCION UD'!D178+'EJECUCION UD'!D179</f>
        <v>0</v>
      </c>
      <c r="E53" s="140">
        <f>+'EJECUCION UD'!E174+'EJECUCION UD'!E175+'EJECUCION UD'!E176+'EJECUCION UD'!E177+'EJECUCION UD'!E178+'EJECUCION UD'!E179</f>
        <v>0</v>
      </c>
      <c r="F53" s="140">
        <f>+'EJECUCION UD'!F174+'EJECUCION UD'!F175+'EJECUCION UD'!F176+'EJECUCION UD'!F177+'EJECUCION UD'!F178+'EJECUCION UD'!F179</f>
        <v>2782644000</v>
      </c>
      <c r="G53" s="140">
        <f>+'EJECUCION UD'!G174+'EJECUCION UD'!G175+'EJECUCION UD'!G176+'EJECUCION UD'!G177+'EJECUCION UD'!G178+'EJECUCION UD'!G179</f>
        <v>2782644000</v>
      </c>
      <c r="H53" s="140">
        <f>+'EJECUCION UD'!H174+'EJECUCION UD'!H175+'EJECUCION UD'!H176+'EJECUCION UD'!H177+'EJECUCION UD'!H178+'EJECUCION UD'!H179</f>
        <v>338329658</v>
      </c>
      <c r="I53" s="140">
        <f>+'EJECUCION UD'!I174+'EJECUCION UD'!I175+'EJECUCION UD'!I176+'EJECUCION UD'!I177+'EJECUCION UD'!I178+'EJECUCION UD'!I179</f>
        <v>990948113</v>
      </c>
      <c r="J53" s="140">
        <f>+'EJECUCION UD'!J174+'EJECUCION UD'!J175+'EJECUCION UD'!J176+'EJECUCION UD'!J177+'EJECUCION UD'!J178+'EJECUCION UD'!J179</f>
        <v>338329658</v>
      </c>
      <c r="K53" s="140">
        <f>+'EJECUCION UD'!K174+'EJECUCION UD'!K175+'EJECUCION UD'!K176+'EJECUCION UD'!K177+'EJECUCION UD'!K178+'EJECUCION UD'!K179</f>
        <v>990948113</v>
      </c>
      <c r="L53" s="141">
        <f t="shared" si="4"/>
        <v>0.35611745986910293</v>
      </c>
      <c r="M53" s="2"/>
    </row>
    <row r="54" spans="1:13">
      <c r="A54" s="138" t="s">
        <v>889</v>
      </c>
      <c r="B54" s="139" t="s">
        <v>1001</v>
      </c>
      <c r="C54" s="140">
        <f>+'EJECUCION UD'!C182+'EJECUCION UD'!C183+'EJECUCION UD'!C184+'EJECUCION UD'!C185+'EJECUCION UD'!C186</f>
        <v>2446466000</v>
      </c>
      <c r="D54" s="140">
        <f>+'EJECUCION UD'!D182+'EJECUCION UD'!D183+'EJECUCION UD'!D184+'EJECUCION UD'!D185+'EJECUCION UD'!D186</f>
        <v>0</v>
      </c>
      <c r="E54" s="140">
        <f>+'EJECUCION UD'!E182+'EJECUCION UD'!E183+'EJECUCION UD'!E184+'EJECUCION UD'!E185+'EJECUCION UD'!E186</f>
        <v>0</v>
      </c>
      <c r="F54" s="140">
        <f>+'EJECUCION UD'!F182+'EJECUCION UD'!F183+'EJECUCION UD'!F184+'EJECUCION UD'!F185+'EJECUCION UD'!F186</f>
        <v>2446466000</v>
      </c>
      <c r="G54" s="140">
        <f>+'EJECUCION UD'!G182+'EJECUCION UD'!G183+'EJECUCION UD'!G184+'EJECUCION UD'!G185+'EJECUCION UD'!G186</f>
        <v>2446466000</v>
      </c>
      <c r="H54" s="140">
        <f>+'EJECUCION UD'!H182+'EJECUCION UD'!H183+'EJECUCION UD'!H184+'EJECUCION UD'!H185+'EJECUCION UD'!H186</f>
        <v>9586096</v>
      </c>
      <c r="I54" s="140">
        <f>+'EJECUCION UD'!I182+'EJECUCION UD'!I183+'EJECUCION UD'!I184+'EJECUCION UD'!I185+'EJECUCION UD'!I186</f>
        <v>2008706669</v>
      </c>
      <c r="J54" s="140">
        <f>+'EJECUCION UD'!J182+'EJECUCION UD'!J183+'EJECUCION UD'!J184+'EJECUCION UD'!J185+'EJECUCION UD'!J186</f>
        <v>5077333</v>
      </c>
      <c r="K54" s="140">
        <f>+'EJECUCION UD'!K182+'EJECUCION UD'!K183+'EJECUCION UD'!K184+'EJECUCION UD'!K185+'EJECUCION UD'!K186</f>
        <v>552681394</v>
      </c>
      <c r="L54" s="141">
        <f t="shared" si="4"/>
        <v>0.82106461688002208</v>
      </c>
      <c r="M54" s="2"/>
    </row>
    <row r="55" spans="1:13">
      <c r="A55" s="138" t="s">
        <v>890</v>
      </c>
      <c r="B55" s="139" t="s">
        <v>1002</v>
      </c>
      <c r="C55" s="140">
        <f>+'EJECUCION UD'!C188</f>
        <v>603348000</v>
      </c>
      <c r="D55" s="140">
        <f>+'EJECUCION UD'!D188</f>
        <v>0</v>
      </c>
      <c r="E55" s="140">
        <f>+'EJECUCION UD'!E188</f>
        <v>0</v>
      </c>
      <c r="F55" s="140">
        <f>+'EJECUCION UD'!F188</f>
        <v>603348000</v>
      </c>
      <c r="G55" s="140">
        <f>+'EJECUCION UD'!G188</f>
        <v>603348000</v>
      </c>
      <c r="H55" s="140">
        <f>+'EJECUCION UD'!H188</f>
        <v>2489562</v>
      </c>
      <c r="I55" s="140">
        <f>+'EJECUCION UD'!I188</f>
        <v>530538500</v>
      </c>
      <c r="J55" s="140">
        <f>+'EJECUCION UD'!J188</f>
        <v>2867200</v>
      </c>
      <c r="K55" s="140">
        <f>+'EJECUCION UD'!K188</f>
        <v>150439950</v>
      </c>
      <c r="L55" s="141">
        <f t="shared" si="4"/>
        <v>0.87932420427348723</v>
      </c>
      <c r="M55" s="2"/>
    </row>
    <row r="56" spans="1:13">
      <c r="A56" s="138" t="s">
        <v>891</v>
      </c>
      <c r="B56" s="139" t="s">
        <v>1003</v>
      </c>
      <c r="C56" s="140">
        <f>+'EJECUCION UD'!C191+'EJECUCION UD'!C192+'EJECUCION UD'!C193+'EJECUCION UD'!C194+'EJECUCION UD'!C195+'EJECUCION UD'!C196</f>
        <v>1347229000</v>
      </c>
      <c r="D56" s="140">
        <f>+'EJECUCION UD'!D191+'EJECUCION UD'!D192+'EJECUCION UD'!D193+'EJECUCION UD'!D194+'EJECUCION UD'!D195+'EJECUCION UD'!D196</f>
        <v>0</v>
      </c>
      <c r="E56" s="140">
        <f>+'EJECUCION UD'!E191+'EJECUCION UD'!E192+'EJECUCION UD'!E193+'EJECUCION UD'!E194+'EJECUCION UD'!E195+'EJECUCION UD'!E196</f>
        <v>0</v>
      </c>
      <c r="F56" s="140">
        <f>+'EJECUCION UD'!F191+'EJECUCION UD'!F192+'EJECUCION UD'!F193+'EJECUCION UD'!F194+'EJECUCION UD'!F195+'EJECUCION UD'!F196</f>
        <v>1347229000</v>
      </c>
      <c r="G56" s="140">
        <f>+'EJECUCION UD'!G191+'EJECUCION UD'!G192+'EJECUCION UD'!G193+'EJECUCION UD'!G194+'EJECUCION UD'!G195+'EJECUCION UD'!G196</f>
        <v>1347229000</v>
      </c>
      <c r="H56" s="140">
        <f>+'EJECUCION UD'!H191+'EJECUCION UD'!H192+'EJECUCION UD'!H193+'EJECUCION UD'!H194+'EJECUCION UD'!H195+'EJECUCION UD'!H196</f>
        <v>160908300</v>
      </c>
      <c r="I56" s="140">
        <f>+'EJECUCION UD'!I191+'EJECUCION UD'!I192+'EJECUCION UD'!I193+'EJECUCION UD'!I194+'EJECUCION UD'!I195+'EJECUCION UD'!I196</f>
        <v>495130900</v>
      </c>
      <c r="J56" s="140">
        <f>+'EJECUCION UD'!J191+'EJECUCION UD'!J192+'EJECUCION UD'!J193+'EJECUCION UD'!J194+'EJECUCION UD'!J195+'EJECUCION UD'!J196</f>
        <v>160908300</v>
      </c>
      <c r="K56" s="140">
        <f>+'EJECUCION UD'!K191+'EJECUCION UD'!K192+'EJECUCION UD'!K193+'EJECUCION UD'!K194+'EJECUCION UD'!K195+'EJECUCION UD'!K196</f>
        <v>495130900</v>
      </c>
      <c r="L56" s="141">
        <f t="shared" si="4"/>
        <v>0.36751799434246146</v>
      </c>
      <c r="M56" s="2"/>
    </row>
    <row r="57" spans="1:13">
      <c r="A57" s="138" t="s">
        <v>892</v>
      </c>
      <c r="B57" s="139" t="s">
        <v>1004</v>
      </c>
      <c r="C57" s="140">
        <f>+'EJECUCION UD'!C199+'EJECUCION UD'!C200+'EJECUCION UD'!C201+'EJECUCION UD'!C202+'EJECUCION UD'!C203+'EJECUCION UD'!C204</f>
        <v>170790000</v>
      </c>
      <c r="D57" s="140">
        <f>+'EJECUCION UD'!D199+'EJECUCION UD'!D200+'EJECUCION UD'!D201+'EJECUCION UD'!D202+'EJECUCION UD'!D203+'EJECUCION UD'!D204</f>
        <v>0</v>
      </c>
      <c r="E57" s="140">
        <f>+'EJECUCION UD'!E199+'EJECUCION UD'!E200+'EJECUCION UD'!E201+'EJECUCION UD'!E202+'EJECUCION UD'!E203+'EJECUCION UD'!E204</f>
        <v>0</v>
      </c>
      <c r="F57" s="140">
        <f>+'EJECUCION UD'!F199+'EJECUCION UD'!F200+'EJECUCION UD'!F201+'EJECUCION UD'!F202+'EJECUCION UD'!F203+'EJECUCION UD'!F204</f>
        <v>170790000</v>
      </c>
      <c r="G57" s="140">
        <f>+'EJECUCION UD'!G199+'EJECUCION UD'!G200+'EJECUCION UD'!G201+'EJECUCION UD'!G202+'EJECUCION UD'!G203+'EJECUCION UD'!G204</f>
        <v>170790000</v>
      </c>
      <c r="H57" s="140">
        <f>+'EJECUCION UD'!H199+'EJECUCION UD'!H200+'EJECUCION UD'!H201+'EJECUCION UD'!H202+'EJECUCION UD'!H203+'EJECUCION UD'!H204</f>
        <v>20794400</v>
      </c>
      <c r="I57" s="140">
        <f>+'EJECUCION UD'!I199+'EJECUCION UD'!I200+'EJECUCION UD'!I201+'EJECUCION UD'!I202+'EJECUCION UD'!I203+'EJECUCION UD'!I204</f>
        <v>61392000</v>
      </c>
      <c r="J57" s="140">
        <f>+'EJECUCION UD'!J199+'EJECUCION UD'!J200+'EJECUCION UD'!J201+'EJECUCION UD'!J202+'EJECUCION UD'!J203+'EJECUCION UD'!J204</f>
        <v>20794400</v>
      </c>
      <c r="K57" s="140">
        <f>+'EJECUCION UD'!K199+'EJECUCION UD'!K200+'EJECUCION UD'!K201+'EJECUCION UD'!K202+'EJECUCION UD'!K203+'EJECUCION UD'!K204</f>
        <v>61392000</v>
      </c>
      <c r="L57" s="141">
        <f t="shared" si="4"/>
        <v>0.3594589847180748</v>
      </c>
      <c r="M57" s="2"/>
    </row>
    <row r="58" spans="1:13">
      <c r="A58" s="138" t="s">
        <v>893</v>
      </c>
      <c r="B58" s="139" t="s">
        <v>1005</v>
      </c>
      <c r="C58" s="140">
        <f>+'EJECUCION UD'!C207+'EJECUCION UD'!C209+'EJECUCION UD'!C211+'EJECUCION UD'!C213+'EJECUCION UD'!C215+'EJECUCION UD'!C217</f>
        <v>1008731000</v>
      </c>
      <c r="D58" s="140">
        <f>+'EJECUCION UD'!D207+'EJECUCION UD'!D209+'EJECUCION UD'!D211+'EJECUCION UD'!D213+'EJECUCION UD'!D215+'EJECUCION UD'!D217</f>
        <v>0</v>
      </c>
      <c r="E58" s="140">
        <f>+'EJECUCION UD'!E207+'EJECUCION UD'!E209+'EJECUCION UD'!E211+'EJECUCION UD'!E213+'EJECUCION UD'!E215+'EJECUCION UD'!E217</f>
        <v>0</v>
      </c>
      <c r="F58" s="140">
        <f>+'EJECUCION UD'!F207+'EJECUCION UD'!F209+'EJECUCION UD'!F211+'EJECUCION UD'!F213+'EJECUCION UD'!F215+'EJECUCION UD'!F217</f>
        <v>1008731000</v>
      </c>
      <c r="G58" s="140">
        <f>+'EJECUCION UD'!G207+'EJECUCION UD'!G209+'EJECUCION UD'!G211+'EJECUCION UD'!G213+'EJECUCION UD'!G215+'EJECUCION UD'!G217</f>
        <v>1008731000</v>
      </c>
      <c r="H58" s="140">
        <f>+'EJECUCION UD'!H207+'EJECUCION UD'!H209+'EJECUCION UD'!H211+'EJECUCION UD'!H213+'EJECUCION UD'!H215+'EJECUCION UD'!H217</f>
        <v>120717300</v>
      </c>
      <c r="I58" s="140">
        <f>+'EJECUCION UD'!I207+'EJECUCION UD'!I209+'EJECUCION UD'!I211+'EJECUCION UD'!I213+'EJECUCION UD'!I215+'EJECUCION UD'!I217</f>
        <v>371423600</v>
      </c>
      <c r="J58" s="140">
        <f>+'EJECUCION UD'!J207+'EJECUCION UD'!J209+'EJECUCION UD'!J211+'EJECUCION UD'!J213+'EJECUCION UD'!J215+'EJECUCION UD'!J217</f>
        <v>120717300</v>
      </c>
      <c r="K58" s="140">
        <f>+'EJECUCION UD'!K207+'EJECUCION UD'!K209+'EJECUCION UD'!K211+'EJECUCION UD'!K213+'EJECUCION UD'!K215+'EJECUCION UD'!K217</f>
        <v>371423600</v>
      </c>
      <c r="L58" s="141">
        <f t="shared" si="4"/>
        <v>0.3682087692358022</v>
      </c>
      <c r="M58" s="2"/>
    </row>
    <row r="59" spans="1:13">
      <c r="A59" s="138" t="s">
        <v>894</v>
      </c>
      <c r="B59" s="139" t="s">
        <v>1010</v>
      </c>
      <c r="C59" s="140">
        <f>+'EJECUCION UD'!C223</f>
        <v>631989000</v>
      </c>
      <c r="D59" s="140">
        <f>+'EJECUCION UD'!D223</f>
        <v>0</v>
      </c>
      <c r="E59" s="140">
        <f>+'EJECUCION UD'!E223</f>
        <v>0</v>
      </c>
      <c r="F59" s="140">
        <f>+'EJECUCION UD'!F223</f>
        <v>631989000</v>
      </c>
      <c r="G59" s="140">
        <f>+'EJECUCION UD'!G223</f>
        <v>410562073</v>
      </c>
      <c r="H59" s="140">
        <f>+'EJECUCION UD'!H223</f>
        <v>224780073</v>
      </c>
      <c r="I59" s="140">
        <f>+'EJECUCION UD'!I223</f>
        <v>410562073</v>
      </c>
      <c r="J59" s="140">
        <f>+'EJECUCION UD'!J223</f>
        <v>185782000</v>
      </c>
      <c r="K59" s="140">
        <f>+'EJECUCION UD'!K223</f>
        <v>185782000</v>
      </c>
      <c r="L59" s="141">
        <f t="shared" si="4"/>
        <v>0.64963484016335726</v>
      </c>
      <c r="M59" s="2"/>
    </row>
    <row r="60" spans="1:13">
      <c r="A60" s="138" t="s">
        <v>895</v>
      </c>
      <c r="B60" s="139" t="s">
        <v>1011</v>
      </c>
      <c r="C60" s="140">
        <f>+'EJECUCION UD'!C234</f>
        <v>85000000</v>
      </c>
      <c r="D60" s="140">
        <f>+'EJECUCION UD'!D234</f>
        <v>0</v>
      </c>
      <c r="E60" s="140">
        <f>+'EJECUCION UD'!E234</f>
        <v>0</v>
      </c>
      <c r="F60" s="140">
        <f>+'EJECUCION UD'!F234</f>
        <v>85000000</v>
      </c>
      <c r="G60" s="140">
        <f>+'EJECUCION UD'!G234</f>
        <v>0</v>
      </c>
      <c r="H60" s="140">
        <f>+'EJECUCION UD'!H234</f>
        <v>0</v>
      </c>
      <c r="I60" s="140">
        <f>+'EJECUCION UD'!I234</f>
        <v>0</v>
      </c>
      <c r="J60" s="140">
        <f>+'EJECUCION UD'!J234</f>
        <v>0</v>
      </c>
      <c r="K60" s="140">
        <f>+'EJECUCION UD'!K234</f>
        <v>0</v>
      </c>
      <c r="L60" s="141">
        <f t="shared" si="4"/>
        <v>0</v>
      </c>
      <c r="M60" s="2"/>
    </row>
    <row r="61" spans="1:13">
      <c r="A61" s="138" t="s">
        <v>896</v>
      </c>
      <c r="B61" s="139" t="s">
        <v>1012</v>
      </c>
      <c r="C61" s="140">
        <f>+'EJECUCION UD'!C237</f>
        <v>369393000</v>
      </c>
      <c r="D61" s="140">
        <f>+'EJECUCION UD'!D237</f>
        <v>0</v>
      </c>
      <c r="E61" s="140">
        <f>+'EJECUCION UD'!E237</f>
        <v>0</v>
      </c>
      <c r="F61" s="140">
        <f>+'EJECUCION UD'!F237</f>
        <v>369393000</v>
      </c>
      <c r="G61" s="140">
        <f>+'EJECUCION UD'!G237</f>
        <v>158208000</v>
      </c>
      <c r="H61" s="140">
        <f>+'EJECUCION UD'!H237</f>
        <v>0</v>
      </c>
      <c r="I61" s="140">
        <f>+'EJECUCION UD'!I237</f>
        <v>0</v>
      </c>
      <c r="J61" s="140">
        <f>+'EJECUCION UD'!J237</f>
        <v>0</v>
      </c>
      <c r="K61" s="140">
        <f>+'EJECUCION UD'!K237</f>
        <v>0</v>
      </c>
      <c r="L61" s="141">
        <f t="shared" si="4"/>
        <v>0</v>
      </c>
      <c r="M61" s="2"/>
    </row>
    <row r="62" spans="1:13">
      <c r="A62" s="138" t="s">
        <v>897</v>
      </c>
      <c r="B62" s="139" t="s">
        <v>1013</v>
      </c>
      <c r="C62" s="140">
        <f>+'EJECUCION UD'!C248</f>
        <v>5000000</v>
      </c>
      <c r="D62" s="140">
        <f>+'EJECUCION UD'!D248</f>
        <v>0</v>
      </c>
      <c r="E62" s="140">
        <f>+'EJECUCION UD'!E248</f>
        <v>0</v>
      </c>
      <c r="F62" s="140">
        <f>+'EJECUCION UD'!F248</f>
        <v>5000000</v>
      </c>
      <c r="G62" s="140">
        <f>+'EJECUCION UD'!G248</f>
        <v>0</v>
      </c>
      <c r="H62" s="140">
        <f>+'EJECUCION UD'!H248</f>
        <v>0</v>
      </c>
      <c r="I62" s="140">
        <f>+'EJECUCION UD'!I248</f>
        <v>0</v>
      </c>
      <c r="J62" s="140">
        <f>+'EJECUCION UD'!J248</f>
        <v>0</v>
      </c>
      <c r="K62" s="140">
        <f>+'EJECUCION UD'!K248</f>
        <v>0</v>
      </c>
      <c r="L62" s="141">
        <f t="shared" si="4"/>
        <v>0</v>
      </c>
      <c r="M62" s="2"/>
    </row>
    <row r="63" spans="1:13">
      <c r="A63" s="138" t="s">
        <v>898</v>
      </c>
      <c r="B63" s="139" t="s">
        <v>1014</v>
      </c>
      <c r="C63" s="140">
        <f>+'EJECUCION UD'!C250</f>
        <v>35000000</v>
      </c>
      <c r="D63" s="140">
        <f>+'EJECUCION UD'!D250</f>
        <v>0</v>
      </c>
      <c r="E63" s="140">
        <f>+'EJECUCION UD'!E250</f>
        <v>37119008</v>
      </c>
      <c r="F63" s="140">
        <f>+'EJECUCION UD'!F250</f>
        <v>72119008</v>
      </c>
      <c r="G63" s="140">
        <f>+'EJECUCION UD'!G250</f>
        <v>16707063</v>
      </c>
      <c r="H63" s="140">
        <f>+'EJECUCION UD'!H250</f>
        <v>16707063</v>
      </c>
      <c r="I63" s="140">
        <f>+'EJECUCION UD'!I250</f>
        <v>16707063</v>
      </c>
      <c r="J63" s="140">
        <f>+'EJECUCION UD'!J250</f>
        <v>16707063</v>
      </c>
      <c r="K63" s="140">
        <f>+'EJECUCION UD'!K250</f>
        <v>16707063</v>
      </c>
      <c r="L63" s="141">
        <f t="shared" si="4"/>
        <v>0.2316596340315718</v>
      </c>
      <c r="M63" s="2"/>
    </row>
    <row r="64" spans="1:13">
      <c r="A64" s="138" t="s">
        <v>899</v>
      </c>
      <c r="B64" s="139" t="s">
        <v>1015</v>
      </c>
      <c r="C64" s="140">
        <f>+'EJECUCION UD'!C251</f>
        <v>11700000</v>
      </c>
      <c r="D64" s="140">
        <f>+'EJECUCION UD'!D251</f>
        <v>0</v>
      </c>
      <c r="E64" s="140">
        <f>+'EJECUCION UD'!E251</f>
        <v>0</v>
      </c>
      <c r="F64" s="140">
        <f>+'EJECUCION UD'!F251</f>
        <v>11700000</v>
      </c>
      <c r="G64" s="140">
        <f>+'EJECUCION UD'!G251</f>
        <v>0</v>
      </c>
      <c r="H64" s="140">
        <f>+'EJECUCION UD'!H251</f>
        <v>0</v>
      </c>
      <c r="I64" s="140">
        <f>+'EJECUCION UD'!I251</f>
        <v>0</v>
      </c>
      <c r="J64" s="140">
        <f>+'EJECUCION UD'!J251</f>
        <v>0</v>
      </c>
      <c r="K64" s="140">
        <f>+'EJECUCION UD'!K251</f>
        <v>0</v>
      </c>
      <c r="L64" s="141">
        <f t="shared" si="4"/>
        <v>0</v>
      </c>
      <c r="M64" s="2"/>
    </row>
    <row r="65" spans="1:13">
      <c r="A65" s="138" t="s">
        <v>900</v>
      </c>
      <c r="B65" s="139" t="s">
        <v>1016</v>
      </c>
      <c r="C65" s="140">
        <f>+'EJECUCION UD'!C255</f>
        <v>71608000</v>
      </c>
      <c r="D65" s="140">
        <f>+'EJECUCION UD'!D255</f>
        <v>0</v>
      </c>
      <c r="E65" s="140">
        <f>+'EJECUCION UD'!E255</f>
        <v>0</v>
      </c>
      <c r="F65" s="140">
        <f>+'EJECUCION UD'!F255</f>
        <v>71608000</v>
      </c>
      <c r="G65" s="140">
        <f>+'EJECUCION UD'!G255</f>
        <v>0</v>
      </c>
      <c r="H65" s="140">
        <f>+'EJECUCION UD'!H255</f>
        <v>0</v>
      </c>
      <c r="I65" s="140">
        <f>+'EJECUCION UD'!I255</f>
        <v>0</v>
      </c>
      <c r="J65" s="140">
        <f>+'EJECUCION UD'!J255</f>
        <v>0</v>
      </c>
      <c r="K65" s="140">
        <f>+'EJECUCION UD'!K255</f>
        <v>0</v>
      </c>
      <c r="L65" s="141">
        <f t="shared" si="4"/>
        <v>0</v>
      </c>
      <c r="M65" s="2"/>
    </row>
    <row r="66" spans="1:13">
      <c r="A66" s="138" t="s">
        <v>901</v>
      </c>
      <c r="B66" s="139" t="s">
        <v>1017</v>
      </c>
      <c r="C66" s="140">
        <f>+'EJECUCION UD'!C257</f>
        <v>100000000</v>
      </c>
      <c r="D66" s="140">
        <f>+'EJECUCION UD'!D257</f>
        <v>0</v>
      </c>
      <c r="E66" s="140">
        <f>+'EJECUCION UD'!E257</f>
        <v>0</v>
      </c>
      <c r="F66" s="140">
        <f>+'EJECUCION UD'!F257</f>
        <v>100000000</v>
      </c>
      <c r="G66" s="140">
        <f>+'EJECUCION UD'!G257</f>
        <v>0</v>
      </c>
      <c r="H66" s="140">
        <f>+'EJECUCION UD'!H257</f>
        <v>0</v>
      </c>
      <c r="I66" s="140">
        <f>+'EJECUCION UD'!I257</f>
        <v>0</v>
      </c>
      <c r="J66" s="140">
        <f>+'EJECUCION UD'!J257</f>
        <v>0</v>
      </c>
      <c r="K66" s="140">
        <f>+'EJECUCION UD'!K257</f>
        <v>0</v>
      </c>
      <c r="L66" s="141">
        <f t="shared" si="4"/>
        <v>0</v>
      </c>
      <c r="M66" s="2"/>
    </row>
    <row r="67" spans="1:13">
      <c r="A67" s="138" t="s">
        <v>902</v>
      </c>
      <c r="B67" s="139" t="s">
        <v>1018</v>
      </c>
      <c r="C67" s="140">
        <f>+'EJECUCION UD'!C260</f>
        <v>365000000</v>
      </c>
      <c r="D67" s="140">
        <f>+'EJECUCION UD'!D260</f>
        <v>0</v>
      </c>
      <c r="E67" s="140">
        <f>+'EJECUCION UD'!E260</f>
        <v>80375875</v>
      </c>
      <c r="F67" s="140">
        <f>+'EJECUCION UD'!F260</f>
        <v>445375875</v>
      </c>
      <c r="G67" s="140">
        <f>+'EJECUCION UD'!G260</f>
        <v>300000000</v>
      </c>
      <c r="H67" s="140">
        <f>+'EJECUCION UD'!H260</f>
        <v>300000000</v>
      </c>
      <c r="I67" s="140">
        <f>+'EJECUCION UD'!I260</f>
        <v>300000000</v>
      </c>
      <c r="J67" s="140">
        <f>+'EJECUCION UD'!J260</f>
        <v>0</v>
      </c>
      <c r="K67" s="140">
        <f>+'EJECUCION UD'!K260</f>
        <v>0</v>
      </c>
      <c r="L67" s="141">
        <f t="shared" si="4"/>
        <v>0.67358834826875169</v>
      </c>
      <c r="M67" s="2"/>
    </row>
    <row r="68" spans="1:13">
      <c r="A68" s="138" t="s">
        <v>903</v>
      </c>
      <c r="B68" s="139" t="s">
        <v>1019</v>
      </c>
      <c r="C68" s="140">
        <f>+'EJECUCION UD'!C266</f>
        <v>483838000</v>
      </c>
      <c r="D68" s="140">
        <f>+'EJECUCION UD'!D266</f>
        <v>0</v>
      </c>
      <c r="E68" s="140">
        <f>+'EJECUCION UD'!E266</f>
        <v>40000000</v>
      </c>
      <c r="F68" s="140">
        <f>+'EJECUCION UD'!F266</f>
        <v>523838000</v>
      </c>
      <c r="G68" s="140">
        <f>+'EJECUCION UD'!G266</f>
        <v>50000000</v>
      </c>
      <c r="H68" s="140">
        <f>+'EJECUCION UD'!H266</f>
        <v>0</v>
      </c>
      <c r="I68" s="140">
        <f>+'EJECUCION UD'!I266</f>
        <v>0</v>
      </c>
      <c r="J68" s="140">
        <f>+'EJECUCION UD'!J266</f>
        <v>0</v>
      </c>
      <c r="K68" s="140">
        <f>+'EJECUCION UD'!K266</f>
        <v>0</v>
      </c>
      <c r="L68" s="141">
        <f t="shared" si="4"/>
        <v>0</v>
      </c>
      <c r="M68" s="2"/>
    </row>
    <row r="69" spans="1:13">
      <c r="A69" s="138" t="s">
        <v>904</v>
      </c>
      <c r="B69" s="139" t="s">
        <v>1020</v>
      </c>
      <c r="C69" s="140">
        <f>+'EJECUCION UD'!C283</f>
        <v>3700173000</v>
      </c>
      <c r="D69" s="140">
        <f>+'EJECUCION UD'!D283</f>
        <v>0</v>
      </c>
      <c r="E69" s="140">
        <f>+'EJECUCION UD'!E283</f>
        <v>0</v>
      </c>
      <c r="F69" s="140">
        <f>+'EJECUCION UD'!F283</f>
        <v>3700173000</v>
      </c>
      <c r="G69" s="140">
        <f>+'EJECUCION UD'!G283</f>
        <v>3699238400</v>
      </c>
      <c r="H69" s="140">
        <f>+'EJECUCION UD'!H283</f>
        <v>0</v>
      </c>
      <c r="I69" s="140">
        <f>+'EJECUCION UD'!I283</f>
        <v>3699238400</v>
      </c>
      <c r="J69" s="140">
        <f>+'EJECUCION UD'!J283</f>
        <v>0</v>
      </c>
      <c r="K69" s="140">
        <f>+'EJECUCION UD'!K283</f>
        <v>0</v>
      </c>
      <c r="L69" s="141">
        <f t="shared" si="4"/>
        <v>0.9997474172153572</v>
      </c>
      <c r="M69" s="2"/>
    </row>
    <row r="70" spans="1:13">
      <c r="A70" s="138" t="s">
        <v>905</v>
      </c>
      <c r="B70" s="139" t="s">
        <v>1021</v>
      </c>
      <c r="C70" s="140">
        <f>+'EJECUCION UD'!C285</f>
        <v>1500000000</v>
      </c>
      <c r="D70" s="140">
        <f>+'EJECUCION UD'!D285</f>
        <v>0</v>
      </c>
      <c r="E70" s="140">
        <f>+'EJECUCION UD'!E285</f>
        <v>0</v>
      </c>
      <c r="F70" s="140">
        <f>+'EJECUCION UD'!F285</f>
        <v>1500000000</v>
      </c>
      <c r="G70" s="140">
        <f>+'EJECUCION UD'!G285</f>
        <v>1400311775</v>
      </c>
      <c r="H70" s="140">
        <f>+'EJECUCION UD'!H285</f>
        <v>1189460316</v>
      </c>
      <c r="I70" s="140">
        <f>+'EJECUCION UD'!I285</f>
        <v>1189460316</v>
      </c>
      <c r="J70" s="140">
        <f>+'EJECUCION UD'!J285</f>
        <v>0</v>
      </c>
      <c r="K70" s="140">
        <f>+'EJECUCION UD'!K285</f>
        <v>0</v>
      </c>
      <c r="L70" s="141">
        <f t="shared" si="4"/>
        <v>0.79297354399999997</v>
      </c>
      <c r="M70" s="2"/>
    </row>
    <row r="71" spans="1:13">
      <c r="A71" s="138" t="s">
        <v>906</v>
      </c>
      <c r="B71" s="139" t="s">
        <v>1022</v>
      </c>
      <c r="C71" s="140">
        <f>+'EJECUCION UD'!C286</f>
        <v>583748000</v>
      </c>
      <c r="D71" s="140">
        <f>+'EJECUCION UD'!D286</f>
        <v>0</v>
      </c>
      <c r="E71" s="140">
        <f>+'EJECUCION UD'!E286</f>
        <v>400000000</v>
      </c>
      <c r="F71" s="140">
        <f>+'EJECUCION UD'!F286</f>
        <v>983748000</v>
      </c>
      <c r="G71" s="140">
        <f>+'EJECUCION UD'!G286</f>
        <v>581945075</v>
      </c>
      <c r="H71" s="140">
        <f>+'EJECUCION UD'!H286</f>
        <v>546536705</v>
      </c>
      <c r="I71" s="140">
        <f>+'EJECUCION UD'!I286</f>
        <v>562821990</v>
      </c>
      <c r="J71" s="140">
        <f>+'EJECUCION UD'!J286</f>
        <v>26999620</v>
      </c>
      <c r="K71" s="140">
        <f>+'EJECUCION UD'!K286</f>
        <v>37968825</v>
      </c>
      <c r="L71" s="141">
        <f t="shared" si="4"/>
        <v>0.57212008563168615</v>
      </c>
      <c r="M71" s="2"/>
    </row>
    <row r="72" spans="1:13">
      <c r="A72" s="138" t="s">
        <v>907</v>
      </c>
      <c r="B72" s="139" t="s">
        <v>1023</v>
      </c>
      <c r="C72" s="140">
        <f>+'EJECUCION UD'!C287</f>
        <v>61614000</v>
      </c>
      <c r="D72" s="140">
        <f>+'EJECUCION UD'!D287</f>
        <v>0</v>
      </c>
      <c r="E72" s="140">
        <f>+'EJECUCION UD'!E287</f>
        <v>0</v>
      </c>
      <c r="F72" s="140">
        <f>+'EJECUCION UD'!F287</f>
        <v>61614000</v>
      </c>
      <c r="G72" s="140">
        <f>+'EJECUCION UD'!G287</f>
        <v>4401604</v>
      </c>
      <c r="H72" s="140">
        <f>+'EJECUCION UD'!H287</f>
        <v>0</v>
      </c>
      <c r="I72" s="140">
        <f>+'EJECUCION UD'!I287</f>
        <v>4401604</v>
      </c>
      <c r="J72" s="140">
        <f>+'EJECUCION UD'!J287</f>
        <v>0</v>
      </c>
      <c r="K72" s="140">
        <f>+'EJECUCION UD'!K287</f>
        <v>428833</v>
      </c>
      <c r="L72" s="141">
        <f t="shared" si="4"/>
        <v>7.1438374395429605E-2</v>
      </c>
      <c r="M72" s="2"/>
    </row>
    <row r="73" spans="1:13">
      <c r="A73" s="138" t="s">
        <v>908</v>
      </c>
      <c r="B73" s="139" t="s">
        <v>1024</v>
      </c>
      <c r="C73" s="140">
        <f>+'EJECUCION UD'!C293</f>
        <v>257500000</v>
      </c>
      <c r="D73" s="140">
        <f>+'EJECUCION UD'!D293</f>
        <v>0</v>
      </c>
      <c r="E73" s="140">
        <f>+'EJECUCION UD'!E293</f>
        <v>0</v>
      </c>
      <c r="F73" s="140">
        <f>+'EJECUCION UD'!F293</f>
        <v>257500000</v>
      </c>
      <c r="G73" s="140">
        <f>+'EJECUCION UD'!G293</f>
        <v>37305200</v>
      </c>
      <c r="H73" s="140">
        <f>+'EJECUCION UD'!H293</f>
        <v>6965200</v>
      </c>
      <c r="I73" s="140">
        <f>+'EJECUCION UD'!I293</f>
        <v>37305200</v>
      </c>
      <c r="J73" s="140">
        <f>+'EJECUCION UD'!J293</f>
        <v>6965200</v>
      </c>
      <c r="K73" s="140">
        <f>+'EJECUCION UD'!K293</f>
        <v>37305200</v>
      </c>
      <c r="L73" s="141">
        <f t="shared" si="4"/>
        <v>0.14487456310679611</v>
      </c>
      <c r="M73" s="2"/>
    </row>
    <row r="74" spans="1:13">
      <c r="A74" s="138" t="s">
        <v>909</v>
      </c>
      <c r="B74" s="139" t="s">
        <v>1025</v>
      </c>
      <c r="C74" s="140">
        <f>+'EJECUCION UD'!C294</f>
        <v>463100000</v>
      </c>
      <c r="D74" s="140">
        <f>+'EJECUCION UD'!D294</f>
        <v>0</v>
      </c>
      <c r="E74" s="140">
        <f>+'EJECUCION UD'!E294</f>
        <v>125831637</v>
      </c>
      <c r="F74" s="140">
        <f>+'EJECUCION UD'!F294</f>
        <v>588931637</v>
      </c>
      <c r="G74" s="140">
        <f>+'EJECUCION UD'!G294</f>
        <v>0</v>
      </c>
      <c r="H74" s="140">
        <f>+'EJECUCION UD'!H294</f>
        <v>0</v>
      </c>
      <c r="I74" s="140">
        <f>+'EJECUCION UD'!I294</f>
        <v>0</v>
      </c>
      <c r="J74" s="140">
        <f>+'EJECUCION UD'!J294</f>
        <v>0</v>
      </c>
      <c r="K74" s="140">
        <f>+'EJECUCION UD'!K294</f>
        <v>0</v>
      </c>
      <c r="L74" s="141">
        <f t="shared" si="4"/>
        <v>0</v>
      </c>
      <c r="M74" s="2"/>
    </row>
    <row r="75" spans="1:13">
      <c r="A75" s="138" t="s">
        <v>910</v>
      </c>
      <c r="B75" s="139" t="s">
        <v>1026</v>
      </c>
      <c r="C75" s="140">
        <f>+'EJECUCION UD'!C295</f>
        <v>12000000</v>
      </c>
      <c r="D75" s="140">
        <f>+'EJECUCION UD'!D295</f>
        <v>0</v>
      </c>
      <c r="E75" s="140">
        <f>+'EJECUCION UD'!E295</f>
        <v>0</v>
      </c>
      <c r="F75" s="140">
        <f>+'EJECUCION UD'!F295</f>
        <v>12000000</v>
      </c>
      <c r="G75" s="140">
        <f>+'EJECUCION UD'!G295</f>
        <v>0</v>
      </c>
      <c r="H75" s="140">
        <f>+'EJECUCION UD'!H295</f>
        <v>0</v>
      </c>
      <c r="I75" s="140">
        <f>+'EJECUCION UD'!I295</f>
        <v>0</v>
      </c>
      <c r="J75" s="140">
        <f>+'EJECUCION UD'!J295</f>
        <v>0</v>
      </c>
      <c r="K75" s="140">
        <f>+'EJECUCION UD'!K295</f>
        <v>0</v>
      </c>
      <c r="L75" s="141">
        <f t="shared" si="4"/>
        <v>0</v>
      </c>
      <c r="M75" s="2"/>
    </row>
    <row r="76" spans="1:13">
      <c r="A76" s="138" t="s">
        <v>911</v>
      </c>
      <c r="B76" s="139" t="s">
        <v>1027</v>
      </c>
      <c r="C76" s="140">
        <f>+'EJECUCION UD'!C296</f>
        <v>16536000</v>
      </c>
      <c r="D76" s="140">
        <f>+'EJECUCION UD'!D296</f>
        <v>0</v>
      </c>
      <c r="E76" s="140">
        <f>+'EJECUCION UD'!E296</f>
        <v>6743105</v>
      </c>
      <c r="F76" s="140">
        <f>+'EJECUCION UD'!F296</f>
        <v>23279105</v>
      </c>
      <c r="G76" s="140">
        <f>+'EJECUCION UD'!G296</f>
        <v>23279105</v>
      </c>
      <c r="H76" s="140">
        <f>+'EJECUCION UD'!H296</f>
        <v>17954125</v>
      </c>
      <c r="I76" s="140">
        <f>+'EJECUCION UD'!I296</f>
        <v>23194615</v>
      </c>
      <c r="J76" s="140">
        <f>+'EJECUCION UD'!J296</f>
        <v>0</v>
      </c>
      <c r="K76" s="140">
        <f>+'EJECUCION UD'!K296</f>
        <v>5240490</v>
      </c>
      <c r="L76" s="141">
        <f t="shared" si="4"/>
        <v>0.9963705649336605</v>
      </c>
      <c r="M76" s="2"/>
    </row>
    <row r="77" spans="1:13">
      <c r="A77" s="138" t="s">
        <v>912</v>
      </c>
      <c r="B77" s="139" t="s">
        <v>1028</v>
      </c>
      <c r="C77" s="140">
        <f>+'EJECUCION UD'!C297</f>
        <v>1733819000</v>
      </c>
      <c r="D77" s="140">
        <f>+'EJECUCION UD'!D297</f>
        <v>0</v>
      </c>
      <c r="E77" s="140">
        <f>+'EJECUCION UD'!E297</f>
        <v>845874104</v>
      </c>
      <c r="F77" s="140">
        <f>+'EJECUCION UD'!F297</f>
        <v>2579693104</v>
      </c>
      <c r="G77" s="140">
        <f>+'EJECUCION UD'!G297</f>
        <v>2579693104</v>
      </c>
      <c r="H77" s="140">
        <f>+'EJECUCION UD'!H297</f>
        <v>1996004247</v>
      </c>
      <c r="I77" s="140">
        <f>+'EJECUCION UD'!I297</f>
        <v>2556984265</v>
      </c>
      <c r="J77" s="140">
        <f>+'EJECUCION UD'!J297</f>
        <v>0</v>
      </c>
      <c r="K77" s="140">
        <f>+'EJECUCION UD'!K297</f>
        <v>560980017</v>
      </c>
      <c r="L77" s="141">
        <f t="shared" si="4"/>
        <v>0.99119707729388884</v>
      </c>
      <c r="M77" s="2"/>
    </row>
    <row r="78" spans="1:13">
      <c r="A78" s="138" t="s">
        <v>913</v>
      </c>
      <c r="B78" s="139" t="s">
        <v>1029</v>
      </c>
      <c r="C78" s="140">
        <f>+'EJECUCION UD'!C298</f>
        <v>1133142000</v>
      </c>
      <c r="D78" s="140">
        <f>+'EJECUCION UD'!D298</f>
        <v>0</v>
      </c>
      <c r="E78" s="140">
        <f>+'EJECUCION UD'!E298</f>
        <v>443202260</v>
      </c>
      <c r="F78" s="140">
        <f>+'EJECUCION UD'!F298</f>
        <v>1576344260</v>
      </c>
      <c r="G78" s="140">
        <f>+'EJECUCION UD'!G298</f>
        <v>1576344260</v>
      </c>
      <c r="H78" s="140">
        <f>+'EJECUCION UD'!H298</f>
        <v>1214628538</v>
      </c>
      <c r="I78" s="140">
        <f>+'EJECUCION UD'!I298</f>
        <v>1576280297</v>
      </c>
      <c r="J78" s="140">
        <f>+'EJECUCION UD'!J298</f>
        <v>0</v>
      </c>
      <c r="K78" s="140">
        <f>+'EJECUCION UD'!K298</f>
        <v>361651758</v>
      </c>
      <c r="L78" s="141">
        <f t="shared" si="4"/>
        <v>0.99995942320365983</v>
      </c>
      <c r="M78" s="2"/>
    </row>
    <row r="79" spans="1:13">
      <c r="A79" s="138" t="s">
        <v>914</v>
      </c>
      <c r="B79" s="139" t="s">
        <v>1030</v>
      </c>
      <c r="C79" s="140">
        <f>+'EJECUCION UD'!C299</f>
        <v>49476000</v>
      </c>
      <c r="D79" s="140">
        <f>+'EJECUCION UD'!D299</f>
        <v>0</v>
      </c>
      <c r="E79" s="140">
        <f>+'EJECUCION UD'!E299</f>
        <v>0</v>
      </c>
      <c r="F79" s="140">
        <f>+'EJECUCION UD'!F299</f>
        <v>49476000</v>
      </c>
      <c r="G79" s="140">
        <f>+'EJECUCION UD'!G299</f>
        <v>0</v>
      </c>
      <c r="H79" s="140">
        <f>+'EJECUCION UD'!H299</f>
        <v>0</v>
      </c>
      <c r="I79" s="140">
        <f>+'EJECUCION UD'!I299</f>
        <v>0</v>
      </c>
      <c r="J79" s="140">
        <f>+'EJECUCION UD'!J299</f>
        <v>0</v>
      </c>
      <c r="K79" s="140">
        <f>+'EJECUCION UD'!K299</f>
        <v>0</v>
      </c>
      <c r="L79" s="141">
        <f t="shared" si="4"/>
        <v>0</v>
      </c>
      <c r="M79" s="2"/>
    </row>
    <row r="80" spans="1:13">
      <c r="A80" s="138" t="s">
        <v>915</v>
      </c>
      <c r="B80" s="139" t="s">
        <v>1031</v>
      </c>
      <c r="C80" s="140">
        <f>+'EJECUCION UD'!C301</f>
        <v>2543249000</v>
      </c>
      <c r="D80" s="140">
        <f>+'EJECUCION UD'!D301</f>
        <v>0</v>
      </c>
      <c r="E80" s="140">
        <f>+'EJECUCION UD'!E301</f>
        <v>248000000</v>
      </c>
      <c r="F80" s="140">
        <f>+'EJECUCION UD'!F301</f>
        <v>2791249000</v>
      </c>
      <c r="G80" s="140">
        <f>+'EJECUCION UD'!G301</f>
        <v>1434257308</v>
      </c>
      <c r="H80" s="140">
        <f>+'EJECUCION UD'!H301</f>
        <v>0</v>
      </c>
      <c r="I80" s="140">
        <f>+'EJECUCION UD'!I301</f>
        <v>1259417308</v>
      </c>
      <c r="J80" s="140">
        <f>+'EJECUCION UD'!J301</f>
        <v>135052873</v>
      </c>
      <c r="K80" s="140">
        <f>+'EJECUCION UD'!K301</f>
        <v>339464589</v>
      </c>
      <c r="L80" s="141">
        <f t="shared" si="4"/>
        <v>0.45120206330571011</v>
      </c>
      <c r="M80" s="2"/>
    </row>
    <row r="81" spans="1:13">
      <c r="A81" s="138" t="s">
        <v>916</v>
      </c>
      <c r="B81" s="139" t="s">
        <v>1032</v>
      </c>
      <c r="C81" s="140">
        <f>+'EJECUCION UD'!C314</f>
        <v>30000000</v>
      </c>
      <c r="D81" s="140">
        <f>+'EJECUCION UD'!D314</f>
        <v>0</v>
      </c>
      <c r="E81" s="140">
        <f>+'EJECUCION UD'!E314</f>
        <v>0</v>
      </c>
      <c r="F81" s="140">
        <f>+'EJECUCION UD'!F314</f>
        <v>30000000</v>
      </c>
      <c r="G81" s="140">
        <f>+'EJECUCION UD'!G314</f>
        <v>0</v>
      </c>
      <c r="H81" s="140">
        <f>+'EJECUCION UD'!H314</f>
        <v>0</v>
      </c>
      <c r="I81" s="140">
        <f>+'EJECUCION UD'!I314</f>
        <v>0</v>
      </c>
      <c r="J81" s="140">
        <f>+'EJECUCION UD'!J314</f>
        <v>0</v>
      </c>
      <c r="K81" s="140">
        <f>+'EJECUCION UD'!K314</f>
        <v>0</v>
      </c>
      <c r="L81" s="141">
        <f t="shared" si="4"/>
        <v>0</v>
      </c>
      <c r="M81" s="2"/>
    </row>
    <row r="82" spans="1:13">
      <c r="A82" s="138" t="s">
        <v>917</v>
      </c>
      <c r="B82" s="139" t="s">
        <v>1033</v>
      </c>
      <c r="C82" s="140">
        <f>+'EJECUCION UD'!C319</f>
        <v>261450000</v>
      </c>
      <c r="D82" s="140">
        <f>+'EJECUCION UD'!D319</f>
        <v>0</v>
      </c>
      <c r="E82" s="140">
        <f>+'EJECUCION UD'!E319</f>
        <v>0</v>
      </c>
      <c r="F82" s="140">
        <f>+'EJECUCION UD'!F319</f>
        <v>261450000</v>
      </c>
      <c r="G82" s="140">
        <f>+'EJECUCION UD'!G319</f>
        <v>185150000</v>
      </c>
      <c r="H82" s="140">
        <f>+'EJECUCION UD'!H319</f>
        <v>8917009</v>
      </c>
      <c r="I82" s="140">
        <f>+'EJECUCION UD'!I319</f>
        <v>37626564</v>
      </c>
      <c r="J82" s="140">
        <f>+'EJECUCION UD'!J319</f>
        <v>5042912</v>
      </c>
      <c r="K82" s="140">
        <f>+'EJECUCION UD'!K319</f>
        <v>21986419</v>
      </c>
      <c r="L82" s="141">
        <f t="shared" ref="L82:L145" si="5">+I82/F82</f>
        <v>0.14391495123350545</v>
      </c>
      <c r="M82" s="2"/>
    </row>
    <row r="83" spans="1:13">
      <c r="A83" s="138" t="s">
        <v>918</v>
      </c>
      <c r="B83" s="139" t="s">
        <v>1034</v>
      </c>
      <c r="C83" s="140">
        <f>+'EJECUCION UD'!C326</f>
        <v>8400000</v>
      </c>
      <c r="D83" s="140">
        <f>+'EJECUCION UD'!D326</f>
        <v>0</v>
      </c>
      <c r="E83" s="140">
        <f>+'EJECUCION UD'!E326</f>
        <v>0</v>
      </c>
      <c r="F83" s="140">
        <f>+'EJECUCION UD'!F326</f>
        <v>8400000</v>
      </c>
      <c r="G83" s="140">
        <f>+'EJECUCION UD'!G326</f>
        <v>659732</v>
      </c>
      <c r="H83" s="140">
        <f>+'EJECUCION UD'!H326</f>
        <v>369357</v>
      </c>
      <c r="I83" s="140">
        <f>+'EJECUCION UD'!I326</f>
        <v>369357</v>
      </c>
      <c r="J83" s="140">
        <f>+'EJECUCION UD'!J326</f>
        <v>369357</v>
      </c>
      <c r="K83" s="140">
        <f>+'EJECUCION UD'!K326</f>
        <v>369357</v>
      </c>
      <c r="L83" s="141">
        <f t="shared" si="5"/>
        <v>4.3971071428571429E-2</v>
      </c>
      <c r="M83" s="2"/>
    </row>
    <row r="84" spans="1:13">
      <c r="A84" s="138" t="s">
        <v>1108</v>
      </c>
      <c r="B84" s="139" t="s">
        <v>1100</v>
      </c>
      <c r="C84" s="140">
        <f>+'EJECUCION UD'!C331</f>
        <v>0</v>
      </c>
      <c r="D84" s="140">
        <f>+'EJECUCION UD'!D331</f>
        <v>0</v>
      </c>
      <c r="E84" s="140">
        <f>+'EJECUCION UD'!E331</f>
        <v>283500000</v>
      </c>
      <c r="F84" s="140">
        <f>+'EJECUCION UD'!F331</f>
        <v>283500000</v>
      </c>
      <c r="G84" s="140">
        <f>+'EJECUCION UD'!G331</f>
        <v>89477025</v>
      </c>
      <c r="H84" s="140">
        <f>+'EJECUCION UD'!H331</f>
        <v>89477025</v>
      </c>
      <c r="I84" s="140">
        <f>+'EJECUCION UD'!I331</f>
        <v>89477025</v>
      </c>
      <c r="J84" s="140">
        <f>+'EJECUCION UD'!J331</f>
        <v>79638417</v>
      </c>
      <c r="K84" s="140">
        <f>+'EJECUCION UD'!K331</f>
        <v>79638417</v>
      </c>
      <c r="L84" s="141">
        <f t="shared" si="5"/>
        <v>0.31561560846560849</v>
      </c>
      <c r="M84" s="2"/>
    </row>
    <row r="85" spans="1:13">
      <c r="A85" s="138" t="s">
        <v>919</v>
      </c>
      <c r="B85" s="139" t="s">
        <v>1035</v>
      </c>
      <c r="C85" s="140">
        <f>+'EJECUCION UD'!C332</f>
        <v>966582000</v>
      </c>
      <c r="D85" s="140">
        <f>+'EJECUCION UD'!D332</f>
        <v>0</v>
      </c>
      <c r="E85" s="140">
        <f>+'EJECUCION UD'!E332</f>
        <v>0</v>
      </c>
      <c r="F85" s="140">
        <f>+'EJECUCION UD'!F332</f>
        <v>966582000</v>
      </c>
      <c r="G85" s="140">
        <f>+'EJECUCION UD'!G332</f>
        <v>816234261</v>
      </c>
      <c r="H85" s="140">
        <f>+'EJECUCION UD'!H332</f>
        <v>12976479</v>
      </c>
      <c r="I85" s="140">
        <f>+'EJECUCION UD'!I332</f>
        <v>816234261</v>
      </c>
      <c r="J85" s="140">
        <f>+'EJECUCION UD'!J332</f>
        <v>86980007</v>
      </c>
      <c r="K85" s="140">
        <f>+'EJECUCION UD'!K332</f>
        <v>468996195</v>
      </c>
      <c r="L85" s="141">
        <f t="shared" si="5"/>
        <v>0.84445423254312624</v>
      </c>
      <c r="M85" s="2"/>
    </row>
    <row r="86" spans="1:13">
      <c r="A86" s="138" t="s">
        <v>920</v>
      </c>
      <c r="B86" s="139" t="s">
        <v>1036</v>
      </c>
      <c r="C86" s="140">
        <f>+'EJECUCION UD'!C336+'EJECUCION UD'!C344+'EJECUCION UD'!C345+'EJECUCION UD'!C346+'EJECUCION UD'!C347+'EJECUCION UD'!C348+'EJECUCION UD'!C351+'EJECUCION UD'!C352+'EJECUCION UD'!C353+'EJECUCION UD'!C354+'EJECUCION UD'!C374</f>
        <v>28552757000</v>
      </c>
      <c r="D86" s="140">
        <f>+'EJECUCION UD'!D336+'EJECUCION UD'!D344+'EJECUCION UD'!D345+'EJECUCION UD'!D346+'EJECUCION UD'!D347+'EJECUCION UD'!D348+'EJECUCION UD'!D351+'EJECUCION UD'!D352+'EJECUCION UD'!D353+'EJECUCION UD'!D354+'EJECUCION UD'!D374</f>
        <v>0</v>
      </c>
      <c r="E86" s="140">
        <f>+'EJECUCION UD'!E336+'EJECUCION UD'!E344+'EJECUCION UD'!E345+'EJECUCION UD'!E346+'EJECUCION UD'!E347+'EJECUCION UD'!E348+'EJECUCION UD'!E351+'EJECUCION UD'!E352+'EJECUCION UD'!E353+'EJECUCION UD'!E354+'EJECUCION UD'!E374</f>
        <v>91500000</v>
      </c>
      <c r="F86" s="140">
        <f>+'EJECUCION UD'!F336+'EJECUCION UD'!F344+'EJECUCION UD'!F345+'EJECUCION UD'!F346+'EJECUCION UD'!F347+'EJECUCION UD'!F348+'EJECUCION UD'!F351+'EJECUCION UD'!F352+'EJECUCION UD'!F353+'EJECUCION UD'!F354+'EJECUCION UD'!F374</f>
        <v>28644257000</v>
      </c>
      <c r="G86" s="140">
        <f>+'EJECUCION UD'!G336+'EJECUCION UD'!G344+'EJECUCION UD'!G345+'EJECUCION UD'!G346+'EJECUCION UD'!G347+'EJECUCION UD'!G348+'EJECUCION UD'!G351+'EJECUCION UD'!G352+'EJECUCION UD'!G353+'EJECUCION UD'!G354+'EJECUCION UD'!G374</f>
        <v>24509822868</v>
      </c>
      <c r="H86" s="140">
        <f>+'EJECUCION UD'!H336+'EJECUCION UD'!H344+'EJECUCION UD'!H345+'EJECUCION UD'!H346+'EJECUCION UD'!H347+'EJECUCION UD'!H348+'EJECUCION UD'!H351+'EJECUCION UD'!H352+'EJECUCION UD'!H353+'EJECUCION UD'!H354+'EJECUCION UD'!H374</f>
        <v>21478888</v>
      </c>
      <c r="I86" s="140">
        <f>+'EJECUCION UD'!I336+'EJECUCION UD'!I344+'EJECUCION UD'!I345+'EJECUCION UD'!I346+'EJECUCION UD'!I347+'EJECUCION UD'!I348+'EJECUCION UD'!I351+'EJECUCION UD'!I352+'EJECUCION UD'!I353+'EJECUCION UD'!I354+'EJECUCION UD'!I374</f>
        <v>23260284654</v>
      </c>
      <c r="J86" s="140">
        <f>+'EJECUCION UD'!J336+'EJECUCION UD'!J344+'EJECUCION UD'!J345+'EJECUCION UD'!J346+'EJECUCION UD'!J347+'EJECUCION UD'!J348+'EJECUCION UD'!J351+'EJECUCION UD'!J352+'EJECUCION UD'!J353+'EJECUCION UD'!J354+'EJECUCION UD'!J374</f>
        <v>2894987722</v>
      </c>
      <c r="K86" s="140">
        <f>+'EJECUCION UD'!K336+'EJECUCION UD'!K344+'EJECUCION UD'!K345+'EJECUCION UD'!K346+'EJECUCION UD'!K347+'EJECUCION UD'!K348+'EJECUCION UD'!K351+'EJECUCION UD'!K352+'EJECUCION UD'!K353+'EJECUCION UD'!K354+'EJECUCION UD'!K374</f>
        <v>13239001193</v>
      </c>
      <c r="L86" s="141">
        <f t="shared" si="5"/>
        <v>0.81204007679445134</v>
      </c>
      <c r="M86" s="2"/>
    </row>
    <row r="87" spans="1:13">
      <c r="A87" s="138" t="s">
        <v>921</v>
      </c>
      <c r="B87" s="139" t="s">
        <v>1037</v>
      </c>
      <c r="C87" s="140">
        <f>+'EJECUCION UD'!C390</f>
        <v>41200000</v>
      </c>
      <c r="D87" s="140">
        <f>+'EJECUCION UD'!D390</f>
        <v>0</v>
      </c>
      <c r="E87" s="140">
        <f>+'EJECUCION UD'!E390</f>
        <v>0</v>
      </c>
      <c r="F87" s="140">
        <f>+'EJECUCION UD'!F390</f>
        <v>41200000</v>
      </c>
      <c r="G87" s="140">
        <f>+'EJECUCION UD'!G390</f>
        <v>0</v>
      </c>
      <c r="H87" s="140">
        <f>+'EJECUCION UD'!H390</f>
        <v>0</v>
      </c>
      <c r="I87" s="140">
        <f>+'EJECUCION UD'!I390</f>
        <v>0</v>
      </c>
      <c r="J87" s="140">
        <f>+'EJECUCION UD'!J390</f>
        <v>0</v>
      </c>
      <c r="K87" s="140">
        <f>+'EJECUCION UD'!K390</f>
        <v>0</v>
      </c>
      <c r="L87" s="141">
        <f t="shared" si="5"/>
        <v>0</v>
      </c>
      <c r="M87" s="2"/>
    </row>
    <row r="88" spans="1:13">
      <c r="A88" s="138" t="s">
        <v>922</v>
      </c>
      <c r="B88" s="139" t="s">
        <v>1038</v>
      </c>
      <c r="C88" s="140">
        <f>+'EJECUCION UD'!C393</f>
        <v>2219464000</v>
      </c>
      <c r="D88" s="140">
        <f>+'EJECUCION UD'!D393</f>
        <v>0</v>
      </c>
      <c r="E88" s="140">
        <f>+'EJECUCION UD'!E393</f>
        <v>2633409</v>
      </c>
      <c r="F88" s="140">
        <f>+'EJECUCION UD'!F393</f>
        <v>2222097409</v>
      </c>
      <c r="G88" s="140">
        <f>+'EJECUCION UD'!G393</f>
        <v>1786798236</v>
      </c>
      <c r="H88" s="140">
        <f>+'EJECUCION UD'!H393</f>
        <v>0</v>
      </c>
      <c r="I88" s="140">
        <f>+'EJECUCION UD'!I393</f>
        <v>1729626508</v>
      </c>
      <c r="J88" s="140">
        <f>+'EJECUCION UD'!J393</f>
        <v>247248913</v>
      </c>
      <c r="K88" s="140">
        <f>+'EJECUCION UD'!K393</f>
        <v>1066747929</v>
      </c>
      <c r="L88" s="141">
        <f t="shared" si="5"/>
        <v>0.7783756468076598</v>
      </c>
      <c r="M88" s="2"/>
    </row>
    <row r="89" spans="1:13">
      <c r="A89" s="138" t="s">
        <v>923</v>
      </c>
      <c r="B89" s="139" t="s">
        <v>1039</v>
      </c>
      <c r="C89" s="140">
        <f>+'EJECUCION UD'!C399</f>
        <v>25000000</v>
      </c>
      <c r="D89" s="140">
        <f>+'EJECUCION UD'!D399</f>
        <v>0</v>
      </c>
      <c r="E89" s="140">
        <f>+'EJECUCION UD'!E399</f>
        <v>0</v>
      </c>
      <c r="F89" s="140">
        <f>+'EJECUCION UD'!F399</f>
        <v>25000000</v>
      </c>
      <c r="G89" s="140">
        <f>+'EJECUCION UD'!G399</f>
        <v>10000000</v>
      </c>
      <c r="H89" s="140">
        <f>+'EJECUCION UD'!H399</f>
        <v>0</v>
      </c>
      <c r="I89" s="140">
        <f>+'EJECUCION UD'!I399</f>
        <v>7687400</v>
      </c>
      <c r="J89" s="140">
        <f>+'EJECUCION UD'!J399</f>
        <v>0</v>
      </c>
      <c r="K89" s="140">
        <f>+'EJECUCION UD'!K399</f>
        <v>7687400</v>
      </c>
      <c r="L89" s="141">
        <f t="shared" si="5"/>
        <v>0.30749599999999999</v>
      </c>
      <c r="M89" s="2"/>
    </row>
    <row r="90" spans="1:13">
      <c r="A90" s="138" t="s">
        <v>924</v>
      </c>
      <c r="B90" s="139" t="s">
        <v>1040</v>
      </c>
      <c r="C90" s="140">
        <f>+'EJECUCION UD'!C400</f>
        <v>52530000</v>
      </c>
      <c r="D90" s="140">
        <f>+'EJECUCION UD'!D400</f>
        <v>0</v>
      </c>
      <c r="E90" s="140">
        <f>+'EJECUCION UD'!E400</f>
        <v>0</v>
      </c>
      <c r="F90" s="140">
        <f>+'EJECUCION UD'!F400</f>
        <v>52530000</v>
      </c>
      <c r="G90" s="140">
        <f>+'EJECUCION UD'!G400</f>
        <v>0</v>
      </c>
      <c r="H90" s="140">
        <f>+'EJECUCION UD'!H400</f>
        <v>0</v>
      </c>
      <c r="I90" s="140">
        <f>+'EJECUCION UD'!I400</f>
        <v>0</v>
      </c>
      <c r="J90" s="140">
        <f>+'EJECUCION UD'!J400</f>
        <v>0</v>
      </c>
      <c r="K90" s="140">
        <f>+'EJECUCION UD'!K400</f>
        <v>0</v>
      </c>
      <c r="L90" s="141">
        <f t="shared" si="5"/>
        <v>0</v>
      </c>
      <c r="M90" s="2"/>
    </row>
    <row r="91" spans="1:13">
      <c r="A91" s="138" t="s">
        <v>925</v>
      </c>
      <c r="B91" s="139" t="s">
        <v>1041</v>
      </c>
      <c r="C91" s="140">
        <f>+'EJECUCION UD'!C404</f>
        <v>24000000</v>
      </c>
      <c r="D91" s="140">
        <f>+'EJECUCION UD'!D404</f>
        <v>0</v>
      </c>
      <c r="E91" s="140">
        <f>+'EJECUCION UD'!E404</f>
        <v>0</v>
      </c>
      <c r="F91" s="140">
        <f>+'EJECUCION UD'!F404</f>
        <v>24000000</v>
      </c>
      <c r="G91" s="140">
        <f>+'EJECUCION UD'!G404</f>
        <v>11527509</v>
      </c>
      <c r="H91" s="140">
        <f>+'EJECUCION UD'!H404</f>
        <v>1640580</v>
      </c>
      <c r="I91" s="140">
        <f>+'EJECUCION UD'!I404</f>
        <v>11527509</v>
      </c>
      <c r="J91" s="140">
        <f>+'EJECUCION UD'!J404</f>
        <v>1640580</v>
      </c>
      <c r="K91" s="140">
        <f>+'EJECUCION UD'!K404</f>
        <v>11527509</v>
      </c>
      <c r="L91" s="141">
        <f t="shared" si="5"/>
        <v>0.48031287499999997</v>
      </c>
      <c r="M91" s="2"/>
    </row>
    <row r="92" spans="1:13">
      <c r="A92" s="138" t="s">
        <v>926</v>
      </c>
      <c r="B92" s="139" t="s">
        <v>1042</v>
      </c>
      <c r="C92" s="140">
        <f>+'EJECUCION UD'!C405</f>
        <v>200000000</v>
      </c>
      <c r="D92" s="140">
        <f>+'EJECUCION UD'!D405</f>
        <v>0</v>
      </c>
      <c r="E92" s="140">
        <f>+'EJECUCION UD'!E405</f>
        <v>0</v>
      </c>
      <c r="F92" s="140">
        <f>+'EJECUCION UD'!F405</f>
        <v>200000000</v>
      </c>
      <c r="G92" s="140">
        <f>+'EJECUCION UD'!G405</f>
        <v>123035851</v>
      </c>
      <c r="H92" s="140">
        <f>+'EJECUCION UD'!H405</f>
        <v>18317000</v>
      </c>
      <c r="I92" s="140">
        <f>+'EJECUCION UD'!I405</f>
        <v>120562569</v>
      </c>
      <c r="J92" s="140">
        <f>+'EJECUCION UD'!J405</f>
        <v>18317000</v>
      </c>
      <c r="K92" s="140">
        <f>+'EJECUCION UD'!K405</f>
        <v>120562569</v>
      </c>
      <c r="L92" s="141">
        <f t="shared" si="5"/>
        <v>0.60281284499999999</v>
      </c>
      <c r="M92" s="2"/>
    </row>
    <row r="93" spans="1:13">
      <c r="A93" s="138" t="s">
        <v>927</v>
      </c>
      <c r="B93" s="139" t="s">
        <v>1043</v>
      </c>
      <c r="C93" s="140">
        <f>+'EJECUCION UD'!C406</f>
        <v>1200000000</v>
      </c>
      <c r="D93" s="140">
        <f>+'EJECUCION UD'!D406</f>
        <v>0</v>
      </c>
      <c r="E93" s="140">
        <f>+'EJECUCION UD'!E406</f>
        <v>0</v>
      </c>
      <c r="F93" s="140">
        <f>+'EJECUCION UD'!F406</f>
        <v>1200000000</v>
      </c>
      <c r="G93" s="140">
        <f>+'EJECUCION UD'!G406</f>
        <v>0</v>
      </c>
      <c r="H93" s="140">
        <f>+'EJECUCION UD'!H406</f>
        <v>0</v>
      </c>
      <c r="I93" s="140">
        <f>+'EJECUCION UD'!I406</f>
        <v>0</v>
      </c>
      <c r="J93" s="140">
        <f>+'EJECUCION UD'!J406</f>
        <v>0</v>
      </c>
      <c r="K93" s="140">
        <f>+'EJECUCION UD'!K406</f>
        <v>0</v>
      </c>
      <c r="L93" s="141">
        <f t="shared" si="5"/>
        <v>0</v>
      </c>
      <c r="M93" s="2"/>
    </row>
    <row r="94" spans="1:13">
      <c r="A94" s="138" t="s">
        <v>928</v>
      </c>
      <c r="B94" s="139" t="s">
        <v>1044</v>
      </c>
      <c r="C94" s="140">
        <f>+'EJECUCION UD'!C407</f>
        <v>50898000</v>
      </c>
      <c r="D94" s="140">
        <f>+'EJECUCION UD'!D407</f>
        <v>0</v>
      </c>
      <c r="E94" s="140">
        <f>+'EJECUCION UD'!E407</f>
        <v>0</v>
      </c>
      <c r="F94" s="140">
        <f>+'EJECUCION UD'!F407</f>
        <v>50898000</v>
      </c>
      <c r="G94" s="140">
        <f>+'EJECUCION UD'!G407</f>
        <v>37844234</v>
      </c>
      <c r="H94" s="140">
        <f>+'EJECUCION UD'!H407</f>
        <v>0</v>
      </c>
      <c r="I94" s="140">
        <f>+'EJECUCION UD'!I407</f>
        <v>32326112</v>
      </c>
      <c r="J94" s="140">
        <f>+'EJECUCION UD'!J407</f>
        <v>0</v>
      </c>
      <c r="K94" s="140">
        <f>+'EJECUCION UD'!K407</f>
        <v>32326112</v>
      </c>
      <c r="L94" s="141">
        <f t="shared" si="5"/>
        <v>0.63511556446225781</v>
      </c>
      <c r="M94" s="2"/>
    </row>
    <row r="95" spans="1:13">
      <c r="A95" s="138" t="s">
        <v>929</v>
      </c>
      <c r="B95" s="139" t="s">
        <v>1045</v>
      </c>
      <c r="C95" s="140">
        <f>+'EJECUCION UD'!C408</f>
        <v>4800000</v>
      </c>
      <c r="D95" s="140">
        <f>+'EJECUCION UD'!D408</f>
        <v>0</v>
      </c>
      <c r="E95" s="140">
        <f>+'EJECUCION UD'!E408</f>
        <v>0</v>
      </c>
      <c r="F95" s="140">
        <f>+'EJECUCION UD'!F408</f>
        <v>4800000</v>
      </c>
      <c r="G95" s="140">
        <f>+'EJECUCION UD'!G408</f>
        <v>2106000</v>
      </c>
      <c r="H95" s="140">
        <f>+'EJECUCION UD'!H408</f>
        <v>0</v>
      </c>
      <c r="I95" s="140">
        <f>+'EJECUCION UD'!I408</f>
        <v>0</v>
      </c>
      <c r="J95" s="140">
        <f>+'EJECUCION UD'!J408</f>
        <v>0</v>
      </c>
      <c r="K95" s="140">
        <f>+'EJECUCION UD'!K408</f>
        <v>0</v>
      </c>
      <c r="L95" s="141">
        <f t="shared" si="5"/>
        <v>0</v>
      </c>
      <c r="M95" s="2"/>
    </row>
    <row r="96" spans="1:13">
      <c r="A96" s="138" t="s">
        <v>930</v>
      </c>
      <c r="B96" s="139" t="s">
        <v>1046</v>
      </c>
      <c r="C96" s="140">
        <f>+'EJECUCION UD'!C317</f>
        <v>49900000</v>
      </c>
      <c r="D96" s="140">
        <f>+'EJECUCION UD'!D317</f>
        <v>0</v>
      </c>
      <c r="E96" s="140">
        <f>+'EJECUCION UD'!E317</f>
        <v>0</v>
      </c>
      <c r="F96" s="140">
        <f>+'EJECUCION UD'!F317</f>
        <v>49900000</v>
      </c>
      <c r="G96" s="140">
        <f>+'EJECUCION UD'!G317</f>
        <v>0</v>
      </c>
      <c r="H96" s="140">
        <f>+'EJECUCION UD'!H317</f>
        <v>0</v>
      </c>
      <c r="I96" s="140">
        <f>+'EJECUCION UD'!I317</f>
        <v>0</v>
      </c>
      <c r="J96" s="140">
        <f>+'EJECUCION UD'!J317</f>
        <v>0</v>
      </c>
      <c r="K96" s="140">
        <f>+'EJECUCION UD'!K317</f>
        <v>0</v>
      </c>
      <c r="L96" s="141">
        <f t="shared" si="5"/>
        <v>0</v>
      </c>
      <c r="M96" s="2"/>
    </row>
    <row r="97" spans="1:13">
      <c r="A97" s="138" t="s">
        <v>931</v>
      </c>
      <c r="B97" s="139" t="s">
        <v>1047</v>
      </c>
      <c r="C97" s="140">
        <f>+'EJECUCION UD'!C411</f>
        <v>10128170000</v>
      </c>
      <c r="D97" s="140">
        <f>+'EJECUCION UD'!D411</f>
        <v>0</v>
      </c>
      <c r="E97" s="140">
        <f>+'EJECUCION UD'!E411</f>
        <v>0</v>
      </c>
      <c r="F97" s="140">
        <f>+'EJECUCION UD'!F411</f>
        <v>10128170000</v>
      </c>
      <c r="G97" s="140">
        <f>+'EJECUCION UD'!G411</f>
        <v>10128170000</v>
      </c>
      <c r="H97" s="140">
        <f>+'EJECUCION UD'!H411</f>
        <v>0</v>
      </c>
      <c r="I97" s="140">
        <f>+'EJECUCION UD'!I411</f>
        <v>9999028533</v>
      </c>
      <c r="J97" s="140">
        <f>+'EJECUCION UD'!J411</f>
        <v>5301479</v>
      </c>
      <c r="K97" s="140">
        <f>+'EJECUCION UD'!K411</f>
        <v>5301479</v>
      </c>
      <c r="L97" s="141">
        <f t="shared" si="5"/>
        <v>0.98724927928737372</v>
      </c>
      <c r="M97" s="2"/>
    </row>
    <row r="98" spans="1:13">
      <c r="A98" s="138" t="s">
        <v>932</v>
      </c>
      <c r="B98" s="139" t="s">
        <v>1048</v>
      </c>
      <c r="C98" s="140">
        <f>+'EJECUCION UD'!C412</f>
        <v>51000000</v>
      </c>
      <c r="D98" s="140">
        <f>+'EJECUCION UD'!D412</f>
        <v>0</v>
      </c>
      <c r="E98" s="140">
        <f>+'EJECUCION UD'!E412</f>
        <v>0</v>
      </c>
      <c r="F98" s="140">
        <f>+'EJECUCION UD'!F412</f>
        <v>51000000</v>
      </c>
      <c r="G98" s="140">
        <f>+'EJECUCION UD'!G412</f>
        <v>0</v>
      </c>
      <c r="H98" s="140">
        <f>+'EJECUCION UD'!H412</f>
        <v>0</v>
      </c>
      <c r="I98" s="140">
        <f>+'EJECUCION UD'!I412</f>
        <v>0</v>
      </c>
      <c r="J98" s="140">
        <f>+'EJECUCION UD'!J412</f>
        <v>0</v>
      </c>
      <c r="K98" s="140">
        <f>+'EJECUCION UD'!K412</f>
        <v>0</v>
      </c>
      <c r="L98" s="141">
        <f t="shared" si="5"/>
        <v>0</v>
      </c>
      <c r="M98" s="2"/>
    </row>
    <row r="99" spans="1:13">
      <c r="A99" s="138" t="s">
        <v>933</v>
      </c>
      <c r="B99" s="139" t="s">
        <v>1049</v>
      </c>
      <c r="C99" s="140">
        <f>+'EJECUCION UD'!C415</f>
        <v>4412095000</v>
      </c>
      <c r="D99" s="140">
        <f>+'EJECUCION UD'!D415</f>
        <v>0</v>
      </c>
      <c r="E99" s="140">
        <f>+'EJECUCION UD'!E415</f>
        <v>0</v>
      </c>
      <c r="F99" s="140">
        <f>+'EJECUCION UD'!F415</f>
        <v>4412095000</v>
      </c>
      <c r="G99" s="140">
        <f>+'EJECUCION UD'!G415</f>
        <v>4412095000</v>
      </c>
      <c r="H99" s="140">
        <f>+'EJECUCION UD'!H415</f>
        <v>0</v>
      </c>
      <c r="I99" s="140">
        <f>+'EJECUCION UD'!I415</f>
        <v>4348948544</v>
      </c>
      <c r="J99" s="140">
        <f>+'EJECUCION UD'!J415</f>
        <v>0</v>
      </c>
      <c r="K99" s="140">
        <f>+'EJECUCION UD'!K415</f>
        <v>0</v>
      </c>
      <c r="L99" s="141">
        <f t="shared" si="5"/>
        <v>0.98568787480777276</v>
      </c>
      <c r="M99" s="2"/>
    </row>
    <row r="100" spans="1:13">
      <c r="A100" s="138" t="s">
        <v>934</v>
      </c>
      <c r="B100" s="139" t="s">
        <v>1050</v>
      </c>
      <c r="C100" s="140">
        <f>+'EJECUCION UD'!C416</f>
        <v>70000000</v>
      </c>
      <c r="D100" s="140">
        <f>+'EJECUCION UD'!D416</f>
        <v>0</v>
      </c>
      <c r="E100" s="140">
        <f>+'EJECUCION UD'!E416</f>
        <v>0</v>
      </c>
      <c r="F100" s="140">
        <f>+'EJECUCION UD'!F416</f>
        <v>70000000</v>
      </c>
      <c r="G100" s="140">
        <f>+'EJECUCION UD'!G416</f>
        <v>0</v>
      </c>
      <c r="H100" s="140">
        <f>+'EJECUCION UD'!H416</f>
        <v>0</v>
      </c>
      <c r="I100" s="140">
        <f>+'EJECUCION UD'!I416</f>
        <v>0</v>
      </c>
      <c r="J100" s="140">
        <f>+'EJECUCION UD'!J416</f>
        <v>0</v>
      </c>
      <c r="K100" s="140">
        <f>+'EJECUCION UD'!K416</f>
        <v>0</v>
      </c>
      <c r="L100" s="141">
        <f t="shared" si="5"/>
        <v>0</v>
      </c>
      <c r="M100" s="2"/>
    </row>
    <row r="101" spans="1:13">
      <c r="A101" s="138" t="s">
        <v>935</v>
      </c>
      <c r="B101" s="139" t="s">
        <v>1051</v>
      </c>
      <c r="C101" s="140">
        <f>+'EJECUCION UD'!C417</f>
        <v>5000000</v>
      </c>
      <c r="D101" s="140">
        <f>+'EJECUCION UD'!D417</f>
        <v>0</v>
      </c>
      <c r="E101" s="140">
        <f>+'EJECUCION UD'!E417</f>
        <v>0</v>
      </c>
      <c r="F101" s="140">
        <f>+'EJECUCION UD'!F417</f>
        <v>5000000</v>
      </c>
      <c r="G101" s="140">
        <f>+'EJECUCION UD'!G417</f>
        <v>0</v>
      </c>
      <c r="H101" s="140">
        <f>+'EJECUCION UD'!H417</f>
        <v>0</v>
      </c>
      <c r="I101" s="140">
        <f>+'EJECUCION UD'!I417</f>
        <v>0</v>
      </c>
      <c r="J101" s="140">
        <f>+'EJECUCION UD'!J417</f>
        <v>0</v>
      </c>
      <c r="K101" s="140">
        <f>+'EJECUCION UD'!K417</f>
        <v>0</v>
      </c>
      <c r="L101" s="141">
        <f t="shared" si="5"/>
        <v>0</v>
      </c>
      <c r="M101" s="2"/>
    </row>
    <row r="102" spans="1:13">
      <c r="A102" s="138" t="s">
        <v>936</v>
      </c>
      <c r="B102" s="139" t="s">
        <v>1052</v>
      </c>
      <c r="C102" s="140">
        <f>+'EJECUCION UD'!C418</f>
        <v>329600000</v>
      </c>
      <c r="D102" s="140">
        <f>+'EJECUCION UD'!D418</f>
        <v>0</v>
      </c>
      <c r="E102" s="140">
        <f>+'EJECUCION UD'!E418</f>
        <v>266690403</v>
      </c>
      <c r="F102" s="140">
        <f>+'EJECUCION UD'!F418</f>
        <v>596290403</v>
      </c>
      <c r="G102" s="140">
        <f>+'EJECUCION UD'!G418</f>
        <v>94520000</v>
      </c>
      <c r="H102" s="140">
        <f>+'EJECUCION UD'!H418</f>
        <v>0</v>
      </c>
      <c r="I102" s="140">
        <f>+'EJECUCION UD'!I418</f>
        <v>0</v>
      </c>
      <c r="J102" s="140">
        <f>+'EJECUCION UD'!J418</f>
        <v>0</v>
      </c>
      <c r="K102" s="140">
        <f>+'EJECUCION UD'!K418</f>
        <v>0</v>
      </c>
      <c r="L102" s="141">
        <f t="shared" si="5"/>
        <v>0</v>
      </c>
      <c r="M102" s="2"/>
    </row>
    <row r="103" spans="1:13">
      <c r="A103" s="138" t="s">
        <v>937</v>
      </c>
      <c r="B103" s="139" t="s">
        <v>1053</v>
      </c>
      <c r="C103" s="140">
        <f>+'EJECUCION UD'!C431+'EJECUCION UD'!C448</f>
        <v>1179935000</v>
      </c>
      <c r="D103" s="140">
        <f>+'EJECUCION UD'!D431+'EJECUCION UD'!D448</f>
        <v>0</v>
      </c>
      <c r="E103" s="140">
        <f>+'EJECUCION UD'!E431+'EJECUCION UD'!E448</f>
        <v>126000000</v>
      </c>
      <c r="F103" s="140">
        <f>+'EJECUCION UD'!F431+'EJECUCION UD'!F448</f>
        <v>1305935000</v>
      </c>
      <c r="G103" s="140">
        <f>+'EJECUCION UD'!G431+'EJECUCION UD'!G448</f>
        <v>290475715</v>
      </c>
      <c r="H103" s="140">
        <f>+'EJECUCION UD'!H431+'EJECUCION UD'!H448</f>
        <v>9658868</v>
      </c>
      <c r="I103" s="140">
        <f>+'EJECUCION UD'!I431+'EJECUCION UD'!I448</f>
        <v>198392385</v>
      </c>
      <c r="J103" s="140">
        <f>+'EJECUCION UD'!J431+'EJECUCION UD'!J448</f>
        <v>13087095</v>
      </c>
      <c r="K103" s="140">
        <f>+'EJECUCION UD'!K431+'EJECUCION UD'!K448</f>
        <v>180810167</v>
      </c>
      <c r="L103" s="141">
        <f t="shared" si="5"/>
        <v>0.15191597208130572</v>
      </c>
      <c r="M103" s="2"/>
    </row>
    <row r="104" spans="1:13">
      <c r="A104" s="138" t="s">
        <v>938</v>
      </c>
      <c r="B104" s="139" t="s">
        <v>1054</v>
      </c>
      <c r="C104" s="140">
        <f>+'EJECUCION UD'!C466</f>
        <v>50000000</v>
      </c>
      <c r="D104" s="140">
        <f>+'EJECUCION UD'!D466</f>
        <v>0</v>
      </c>
      <c r="E104" s="140">
        <f>+'EJECUCION UD'!E466</f>
        <v>0</v>
      </c>
      <c r="F104" s="140">
        <f>+'EJECUCION UD'!F466</f>
        <v>50000000</v>
      </c>
      <c r="G104" s="140">
        <f>+'EJECUCION UD'!G466</f>
        <v>0</v>
      </c>
      <c r="H104" s="140">
        <f>+'EJECUCION UD'!H466</f>
        <v>0</v>
      </c>
      <c r="I104" s="140">
        <f>+'EJECUCION UD'!I466</f>
        <v>0</v>
      </c>
      <c r="J104" s="140">
        <f>+'EJECUCION UD'!J466</f>
        <v>0</v>
      </c>
      <c r="K104" s="140">
        <f>+'EJECUCION UD'!K466</f>
        <v>0</v>
      </c>
      <c r="L104" s="141">
        <f t="shared" si="5"/>
        <v>0</v>
      </c>
      <c r="M104" s="2"/>
    </row>
    <row r="105" spans="1:13">
      <c r="A105" s="138" t="s">
        <v>939</v>
      </c>
      <c r="B105" s="139" t="s">
        <v>1055</v>
      </c>
      <c r="C105" s="140">
        <f>+'EJECUCION UD'!C468</f>
        <v>1800000000</v>
      </c>
      <c r="D105" s="140">
        <f>+'EJECUCION UD'!D468</f>
        <v>0</v>
      </c>
      <c r="E105" s="140">
        <f>+'EJECUCION UD'!E468</f>
        <v>0</v>
      </c>
      <c r="F105" s="140">
        <f>+'EJECUCION UD'!F468</f>
        <v>1800000000</v>
      </c>
      <c r="G105" s="140">
        <f>+'EJECUCION UD'!G468</f>
        <v>920864490</v>
      </c>
      <c r="H105" s="140">
        <f>+'EJECUCION UD'!H468</f>
        <v>167524540</v>
      </c>
      <c r="I105" s="140">
        <f>+'EJECUCION UD'!I468</f>
        <v>920864490</v>
      </c>
      <c r="J105" s="140">
        <f>+'EJECUCION UD'!J468</f>
        <v>167524540</v>
      </c>
      <c r="K105" s="140">
        <f>+'EJECUCION UD'!K468</f>
        <v>920864490</v>
      </c>
      <c r="L105" s="141">
        <f t="shared" si="5"/>
        <v>0.51159138333333332</v>
      </c>
      <c r="M105" s="2"/>
    </row>
    <row r="106" spans="1:13">
      <c r="A106" s="138" t="s">
        <v>940</v>
      </c>
      <c r="B106" s="139" t="s">
        <v>1056</v>
      </c>
      <c r="C106" s="140">
        <f>+'EJECUCION UD'!C469</f>
        <v>999000</v>
      </c>
      <c r="D106" s="140">
        <f>+'EJECUCION UD'!D469</f>
        <v>0</v>
      </c>
      <c r="E106" s="140">
        <f>+'EJECUCION UD'!E469</f>
        <v>14000000</v>
      </c>
      <c r="F106" s="140">
        <f>+'EJECUCION UD'!F469</f>
        <v>14999000</v>
      </c>
      <c r="G106" s="140">
        <f>+'EJECUCION UD'!G469</f>
        <v>210720</v>
      </c>
      <c r="H106" s="140">
        <f>+'EJECUCION UD'!H469</f>
        <v>23920</v>
      </c>
      <c r="I106" s="140">
        <f>+'EJECUCION UD'!I469</f>
        <v>210720</v>
      </c>
      <c r="J106" s="140">
        <f>+'EJECUCION UD'!J469</f>
        <v>23920</v>
      </c>
      <c r="K106" s="140">
        <f>+'EJECUCION UD'!K469</f>
        <v>210720</v>
      </c>
      <c r="L106" s="141">
        <f t="shared" si="5"/>
        <v>1.4048936595773052E-2</v>
      </c>
      <c r="M106" s="2"/>
    </row>
    <row r="107" spans="1:13">
      <c r="A107" s="138" t="s">
        <v>941</v>
      </c>
      <c r="B107" s="139" t="s">
        <v>1057</v>
      </c>
      <c r="C107" s="140">
        <f>+'EJECUCION UD'!C470</f>
        <v>415119000</v>
      </c>
      <c r="D107" s="140">
        <f>+'EJECUCION UD'!D470</f>
        <v>0</v>
      </c>
      <c r="E107" s="140">
        <f>+'EJECUCION UD'!E470</f>
        <v>0</v>
      </c>
      <c r="F107" s="140">
        <f>+'EJECUCION UD'!F470</f>
        <v>415119000</v>
      </c>
      <c r="G107" s="140">
        <f>+'EJECUCION UD'!G470</f>
        <v>127781777</v>
      </c>
      <c r="H107" s="140">
        <f>+'EJECUCION UD'!H470</f>
        <v>24150847</v>
      </c>
      <c r="I107" s="140">
        <f>+'EJECUCION UD'!I470</f>
        <v>127781777</v>
      </c>
      <c r="J107" s="140">
        <f>+'EJECUCION UD'!J470</f>
        <v>24150847</v>
      </c>
      <c r="K107" s="140">
        <f>+'EJECUCION UD'!K470</f>
        <v>127781777</v>
      </c>
      <c r="L107" s="141">
        <f t="shared" si="5"/>
        <v>0.30781963003379753</v>
      </c>
      <c r="M107" s="2"/>
    </row>
    <row r="108" spans="1:13">
      <c r="A108" s="138" t="s">
        <v>942</v>
      </c>
      <c r="B108" s="139" t="s">
        <v>1058</v>
      </c>
      <c r="C108" s="140">
        <f>+'EJECUCION UD'!C473</f>
        <v>100000000</v>
      </c>
      <c r="D108" s="140">
        <f>+'EJECUCION UD'!D473</f>
        <v>0</v>
      </c>
      <c r="E108" s="140">
        <f>+'EJECUCION UD'!E473</f>
        <v>0</v>
      </c>
      <c r="F108" s="140">
        <f>+'EJECUCION UD'!F473</f>
        <v>100000000</v>
      </c>
      <c r="G108" s="140">
        <f>+'EJECUCION UD'!G473</f>
        <v>0</v>
      </c>
      <c r="H108" s="140">
        <f>+'EJECUCION UD'!H473</f>
        <v>0</v>
      </c>
      <c r="I108" s="140">
        <f>+'EJECUCION UD'!I473</f>
        <v>0</v>
      </c>
      <c r="J108" s="140">
        <f>+'EJECUCION UD'!J473</f>
        <v>0</v>
      </c>
      <c r="K108" s="140">
        <f>+'EJECUCION UD'!K473</f>
        <v>0</v>
      </c>
      <c r="L108" s="141">
        <f t="shared" si="5"/>
        <v>0</v>
      </c>
      <c r="M108" s="2"/>
    </row>
    <row r="109" spans="1:13">
      <c r="A109" s="138" t="s">
        <v>943</v>
      </c>
      <c r="B109" s="139" t="s">
        <v>1059</v>
      </c>
      <c r="C109" s="140">
        <f>+'EJECUCION UD'!C474</f>
        <v>190000000</v>
      </c>
      <c r="D109" s="140">
        <f>+'EJECUCION UD'!D474</f>
        <v>0</v>
      </c>
      <c r="E109" s="140">
        <f>+'EJECUCION UD'!E474</f>
        <v>33356392</v>
      </c>
      <c r="F109" s="140">
        <f>+'EJECUCION UD'!F474</f>
        <v>223356392</v>
      </c>
      <c r="G109" s="140">
        <f>+'EJECUCION UD'!G474</f>
        <v>0</v>
      </c>
      <c r="H109" s="140">
        <f>+'EJECUCION UD'!H474</f>
        <v>0</v>
      </c>
      <c r="I109" s="140">
        <f>+'EJECUCION UD'!I474</f>
        <v>0</v>
      </c>
      <c r="J109" s="140">
        <f>+'EJECUCION UD'!J474</f>
        <v>0</v>
      </c>
      <c r="K109" s="140">
        <f>+'EJECUCION UD'!K474</f>
        <v>0</v>
      </c>
      <c r="L109" s="141">
        <f t="shared" si="5"/>
        <v>0</v>
      </c>
      <c r="M109" s="2"/>
    </row>
    <row r="110" spans="1:13">
      <c r="A110" s="138" t="s">
        <v>944</v>
      </c>
      <c r="B110" s="139" t="s">
        <v>1060</v>
      </c>
      <c r="C110" s="140">
        <f>+'EJECUCION UD'!C477</f>
        <v>970000000</v>
      </c>
      <c r="D110" s="140">
        <f>+'EJECUCION UD'!D477</f>
        <v>0</v>
      </c>
      <c r="E110" s="140">
        <f>+'EJECUCION UD'!E477</f>
        <v>54212678</v>
      </c>
      <c r="F110" s="140">
        <f>+'EJECUCION UD'!F477</f>
        <v>1024212678</v>
      </c>
      <c r="G110" s="140">
        <f>+'EJECUCION UD'!G477</f>
        <v>54212678</v>
      </c>
      <c r="H110" s="140">
        <f>+'EJECUCION UD'!H477</f>
        <v>54212678</v>
      </c>
      <c r="I110" s="140">
        <f>+'EJECUCION UD'!I477</f>
        <v>54212678</v>
      </c>
      <c r="J110" s="140">
        <f>+'EJECUCION UD'!J477</f>
        <v>54212678</v>
      </c>
      <c r="K110" s="140">
        <f>+'EJECUCION UD'!K477</f>
        <v>54212678</v>
      </c>
      <c r="L110" s="141">
        <f t="shared" si="5"/>
        <v>5.293107492660816E-2</v>
      </c>
      <c r="M110" s="2"/>
    </row>
    <row r="111" spans="1:13">
      <c r="A111" s="138" t="s">
        <v>945</v>
      </c>
      <c r="B111" s="139" t="s">
        <v>1061</v>
      </c>
      <c r="C111" s="140">
        <f>+'EJECUCION UD'!C480</f>
        <v>40000000</v>
      </c>
      <c r="D111" s="140">
        <f>+'EJECUCION UD'!D480</f>
        <v>0</v>
      </c>
      <c r="E111" s="140">
        <f>+'EJECUCION UD'!E480</f>
        <v>0</v>
      </c>
      <c r="F111" s="140">
        <f>+'EJECUCION UD'!F480</f>
        <v>40000000</v>
      </c>
      <c r="G111" s="140">
        <f>+'EJECUCION UD'!G480</f>
        <v>10000000</v>
      </c>
      <c r="H111" s="140">
        <f>+'EJECUCION UD'!H480</f>
        <v>10000000</v>
      </c>
      <c r="I111" s="140">
        <f>+'EJECUCION UD'!I480</f>
        <v>10000000</v>
      </c>
      <c r="J111" s="140">
        <f>+'EJECUCION UD'!J480</f>
        <v>0</v>
      </c>
      <c r="K111" s="140">
        <f>+'EJECUCION UD'!K480</f>
        <v>0</v>
      </c>
      <c r="L111" s="141">
        <f t="shared" si="5"/>
        <v>0.25</v>
      </c>
      <c r="M111" s="2"/>
    </row>
    <row r="112" spans="1:13">
      <c r="A112" s="138" t="s">
        <v>946</v>
      </c>
      <c r="B112" s="139" t="s">
        <v>1062</v>
      </c>
      <c r="C112" s="140">
        <f>+'EJECUCION UD'!C481</f>
        <v>10000000</v>
      </c>
      <c r="D112" s="140">
        <f>+'EJECUCION UD'!D481</f>
        <v>0</v>
      </c>
      <c r="E112" s="140">
        <f>+'EJECUCION UD'!E481</f>
        <v>0</v>
      </c>
      <c r="F112" s="140">
        <f>+'EJECUCION UD'!F481</f>
        <v>10000000</v>
      </c>
      <c r="G112" s="140">
        <f>+'EJECUCION UD'!G481</f>
        <v>0</v>
      </c>
      <c r="H112" s="140">
        <f>+'EJECUCION UD'!H481</f>
        <v>0</v>
      </c>
      <c r="I112" s="140">
        <f>+'EJECUCION UD'!I481</f>
        <v>0</v>
      </c>
      <c r="J112" s="140">
        <f>+'EJECUCION UD'!J481</f>
        <v>0</v>
      </c>
      <c r="K112" s="140">
        <f>+'EJECUCION UD'!K481</f>
        <v>0</v>
      </c>
      <c r="L112" s="141">
        <f t="shared" si="5"/>
        <v>0</v>
      </c>
      <c r="M112" s="2"/>
    </row>
    <row r="113" spans="1:13">
      <c r="A113" s="138" t="s">
        <v>947</v>
      </c>
      <c r="B113" s="139" t="s">
        <v>1063</v>
      </c>
      <c r="C113" s="140">
        <f>+'EJECUCION UD'!C482</f>
        <v>50000000</v>
      </c>
      <c r="D113" s="140">
        <f>+'EJECUCION UD'!D482</f>
        <v>0</v>
      </c>
      <c r="E113" s="140">
        <f>+'EJECUCION UD'!E482</f>
        <v>0</v>
      </c>
      <c r="F113" s="140">
        <f>+'EJECUCION UD'!F482</f>
        <v>50000000</v>
      </c>
      <c r="G113" s="140">
        <f>+'EJECUCION UD'!G482</f>
        <v>0</v>
      </c>
      <c r="H113" s="140">
        <f>+'EJECUCION UD'!H482</f>
        <v>0</v>
      </c>
      <c r="I113" s="140">
        <f>+'EJECUCION UD'!I482</f>
        <v>0</v>
      </c>
      <c r="J113" s="140">
        <f>+'EJECUCION UD'!J482</f>
        <v>0</v>
      </c>
      <c r="K113" s="140">
        <f>+'EJECUCION UD'!K482</f>
        <v>0</v>
      </c>
      <c r="L113" s="141">
        <f t="shared" si="5"/>
        <v>0</v>
      </c>
      <c r="M113" s="2"/>
    </row>
    <row r="114" spans="1:13">
      <c r="A114" s="138" t="s">
        <v>948</v>
      </c>
      <c r="B114" s="139" t="s">
        <v>1064</v>
      </c>
      <c r="C114" s="140">
        <f>+'EJECUCION UD'!C483</f>
        <v>110000000</v>
      </c>
      <c r="D114" s="140">
        <f>+'EJECUCION UD'!D483</f>
        <v>0</v>
      </c>
      <c r="E114" s="140">
        <f>+'EJECUCION UD'!E483</f>
        <v>0</v>
      </c>
      <c r="F114" s="140">
        <f>+'EJECUCION UD'!F483</f>
        <v>110000000</v>
      </c>
      <c r="G114" s="140">
        <f>+'EJECUCION UD'!G483</f>
        <v>0</v>
      </c>
      <c r="H114" s="140">
        <f>+'EJECUCION UD'!H483</f>
        <v>0</v>
      </c>
      <c r="I114" s="140">
        <f>+'EJECUCION UD'!I483</f>
        <v>0</v>
      </c>
      <c r="J114" s="140">
        <f>+'EJECUCION UD'!J483</f>
        <v>0</v>
      </c>
      <c r="K114" s="140">
        <f>+'EJECUCION UD'!K483</f>
        <v>0</v>
      </c>
      <c r="L114" s="141">
        <f t="shared" si="5"/>
        <v>0</v>
      </c>
      <c r="M114" s="2"/>
    </row>
    <row r="115" spans="1:13">
      <c r="A115" s="138" t="s">
        <v>949</v>
      </c>
      <c r="B115" s="139" t="s">
        <v>1065</v>
      </c>
      <c r="C115" s="140">
        <f>+'EJECUCION UD'!C484</f>
        <v>525000000</v>
      </c>
      <c r="D115" s="140">
        <f>+'EJECUCION UD'!D484</f>
        <v>0</v>
      </c>
      <c r="E115" s="140">
        <f>+'EJECUCION UD'!E484</f>
        <v>0</v>
      </c>
      <c r="F115" s="140">
        <f>+'EJECUCION UD'!F484</f>
        <v>525000000</v>
      </c>
      <c r="G115" s="140">
        <f>+'EJECUCION UD'!G484</f>
        <v>0</v>
      </c>
      <c r="H115" s="140">
        <f>+'EJECUCION UD'!H484</f>
        <v>0</v>
      </c>
      <c r="I115" s="140">
        <f>+'EJECUCION UD'!I484</f>
        <v>0</v>
      </c>
      <c r="J115" s="140">
        <f>+'EJECUCION UD'!J484</f>
        <v>0</v>
      </c>
      <c r="K115" s="140">
        <f>+'EJECUCION UD'!K484</f>
        <v>0</v>
      </c>
      <c r="L115" s="141">
        <f t="shared" si="5"/>
        <v>0</v>
      </c>
      <c r="M115" s="2"/>
    </row>
    <row r="116" spans="1:13">
      <c r="A116" s="138" t="s">
        <v>950</v>
      </c>
      <c r="B116" s="139" t="s">
        <v>1066</v>
      </c>
      <c r="C116" s="140">
        <f>+'EJECUCION UD'!C472</f>
        <v>38392000</v>
      </c>
      <c r="D116" s="140">
        <f>+'EJECUCION UD'!D472</f>
        <v>0</v>
      </c>
      <c r="E116" s="140">
        <f>+'EJECUCION UD'!E472</f>
        <v>0</v>
      </c>
      <c r="F116" s="140">
        <f>+'EJECUCION UD'!F472</f>
        <v>38392000</v>
      </c>
      <c r="G116" s="140">
        <f>+'EJECUCION UD'!G472</f>
        <v>0</v>
      </c>
      <c r="H116" s="140">
        <f>+'EJECUCION UD'!H472</f>
        <v>0</v>
      </c>
      <c r="I116" s="140">
        <f>+'EJECUCION UD'!I472</f>
        <v>0</v>
      </c>
      <c r="J116" s="140">
        <f>+'EJECUCION UD'!J472</f>
        <v>0</v>
      </c>
      <c r="K116" s="140">
        <f>+'EJECUCION UD'!K472</f>
        <v>0</v>
      </c>
      <c r="L116" s="141">
        <f t="shared" si="5"/>
        <v>0</v>
      </c>
      <c r="M116" s="2"/>
    </row>
    <row r="117" spans="1:13">
      <c r="A117" s="138" t="s">
        <v>951</v>
      </c>
      <c r="B117" s="139" t="s">
        <v>1067</v>
      </c>
      <c r="C117" s="140">
        <f>+'EJECUCION UD'!C488</f>
        <v>120000000</v>
      </c>
      <c r="D117" s="140">
        <f>+'EJECUCION UD'!D488</f>
        <v>0</v>
      </c>
      <c r="E117" s="140">
        <f>+'EJECUCION UD'!E488</f>
        <v>16689750</v>
      </c>
      <c r="F117" s="140">
        <f>+'EJECUCION UD'!F488</f>
        <v>136689750</v>
      </c>
      <c r="G117" s="140">
        <f>+'EJECUCION UD'!G488</f>
        <v>44000000</v>
      </c>
      <c r="H117" s="140">
        <f>+'EJECUCION UD'!H488</f>
        <v>0</v>
      </c>
      <c r="I117" s="140">
        <f>+'EJECUCION UD'!I488</f>
        <v>44000000</v>
      </c>
      <c r="J117" s="140">
        <f>+'EJECUCION UD'!J488</f>
        <v>43999999</v>
      </c>
      <c r="K117" s="140">
        <f>+'EJECUCION UD'!K488</f>
        <v>43999999</v>
      </c>
      <c r="L117" s="141">
        <f t="shared" si="5"/>
        <v>0.32189685034905691</v>
      </c>
      <c r="M117" s="2"/>
    </row>
    <row r="118" spans="1:13">
      <c r="A118" s="138" t="s">
        <v>952</v>
      </c>
      <c r="B118" s="139" t="s">
        <v>1066</v>
      </c>
      <c r="C118" s="140">
        <f>+'EJECUCION UD'!C489</f>
        <v>30000000</v>
      </c>
      <c r="D118" s="140">
        <f>+'EJECUCION UD'!D489</f>
        <v>0</v>
      </c>
      <c r="E118" s="140">
        <f>+'EJECUCION UD'!E489</f>
        <v>0</v>
      </c>
      <c r="F118" s="140">
        <f>+'EJECUCION UD'!F489</f>
        <v>30000000</v>
      </c>
      <c r="G118" s="140">
        <f>+'EJECUCION UD'!G489</f>
        <v>0</v>
      </c>
      <c r="H118" s="140">
        <f>+'EJECUCION UD'!H489</f>
        <v>0</v>
      </c>
      <c r="I118" s="140">
        <f>+'EJECUCION UD'!I489</f>
        <v>0</v>
      </c>
      <c r="J118" s="140">
        <f>+'EJECUCION UD'!J489</f>
        <v>0</v>
      </c>
      <c r="K118" s="140">
        <f>+'EJECUCION UD'!K489</f>
        <v>0</v>
      </c>
      <c r="L118" s="141">
        <f t="shared" si="5"/>
        <v>0</v>
      </c>
      <c r="M118" s="2"/>
    </row>
    <row r="119" spans="1:13">
      <c r="A119" s="138" t="s">
        <v>953</v>
      </c>
      <c r="B119" s="139" t="s">
        <v>1094</v>
      </c>
      <c r="C119" s="140">
        <f>+'EJECUCION UD'!C487</f>
        <v>50000000</v>
      </c>
      <c r="D119" s="140">
        <f>+'EJECUCION UD'!D487</f>
        <v>0</v>
      </c>
      <c r="E119" s="140">
        <f>+'EJECUCION UD'!E487</f>
        <v>0</v>
      </c>
      <c r="F119" s="140">
        <f>+'EJECUCION UD'!F487</f>
        <v>50000000</v>
      </c>
      <c r="G119" s="140">
        <f>+'EJECUCION UD'!G487</f>
        <v>0</v>
      </c>
      <c r="H119" s="140">
        <f>+'EJECUCION UD'!H487</f>
        <v>0</v>
      </c>
      <c r="I119" s="140">
        <f>+'EJECUCION UD'!I487</f>
        <v>0</v>
      </c>
      <c r="J119" s="140">
        <f>+'EJECUCION UD'!J487</f>
        <v>0</v>
      </c>
      <c r="K119" s="140">
        <f>+'EJECUCION UD'!K487</f>
        <v>0</v>
      </c>
      <c r="L119" s="141">
        <f t="shared" si="5"/>
        <v>0</v>
      </c>
      <c r="M119" s="2"/>
    </row>
    <row r="120" spans="1:13">
      <c r="A120" s="138" t="s">
        <v>954</v>
      </c>
      <c r="B120" s="139" t="s">
        <v>1068</v>
      </c>
      <c r="C120" s="140">
        <f>+'EJECUCION UD'!C490</f>
        <v>50000000</v>
      </c>
      <c r="D120" s="140">
        <f>+'EJECUCION UD'!D490</f>
        <v>0</v>
      </c>
      <c r="E120" s="140">
        <f>+'EJECUCION UD'!E490</f>
        <v>5833907</v>
      </c>
      <c r="F120" s="140">
        <f>+'EJECUCION UD'!F490</f>
        <v>55833907</v>
      </c>
      <c r="G120" s="140">
        <f>+'EJECUCION UD'!G490</f>
        <v>0</v>
      </c>
      <c r="H120" s="140">
        <f>+'EJECUCION UD'!H490</f>
        <v>0</v>
      </c>
      <c r="I120" s="140">
        <f>+'EJECUCION UD'!I490</f>
        <v>0</v>
      </c>
      <c r="J120" s="140">
        <f>+'EJECUCION UD'!J490</f>
        <v>0</v>
      </c>
      <c r="K120" s="140">
        <f>+'EJECUCION UD'!K490</f>
        <v>0</v>
      </c>
      <c r="L120" s="141">
        <f t="shared" si="5"/>
        <v>0</v>
      </c>
      <c r="M120" s="2"/>
    </row>
    <row r="121" spans="1:13">
      <c r="A121" s="138" t="s">
        <v>955</v>
      </c>
      <c r="B121" s="139" t="s">
        <v>1069</v>
      </c>
      <c r="C121" s="140">
        <f>+'EJECUCION UD'!C491</f>
        <v>300000000</v>
      </c>
      <c r="D121" s="140">
        <f>+'EJECUCION UD'!D491</f>
        <v>0</v>
      </c>
      <c r="E121" s="140">
        <f>+'EJECUCION UD'!E491</f>
        <v>0</v>
      </c>
      <c r="F121" s="140">
        <f>+'EJECUCION UD'!F491</f>
        <v>300000000</v>
      </c>
      <c r="G121" s="140">
        <f>+'EJECUCION UD'!G491</f>
        <v>0</v>
      </c>
      <c r="H121" s="140">
        <f>+'EJECUCION UD'!H491</f>
        <v>0</v>
      </c>
      <c r="I121" s="140">
        <f>+'EJECUCION UD'!I491</f>
        <v>0</v>
      </c>
      <c r="J121" s="140">
        <f>+'EJECUCION UD'!J491</f>
        <v>0</v>
      </c>
      <c r="K121" s="140">
        <f>+'EJECUCION UD'!K491</f>
        <v>0</v>
      </c>
      <c r="L121" s="141">
        <f t="shared" si="5"/>
        <v>0</v>
      </c>
      <c r="M121" s="2"/>
    </row>
    <row r="122" spans="1:13">
      <c r="A122" s="138" t="s">
        <v>956</v>
      </c>
      <c r="B122" s="139" t="s">
        <v>1070</v>
      </c>
      <c r="C122" s="140">
        <f>+'EJECUCION UD'!C494+'EJECUCION UD'!C506</f>
        <v>426447000</v>
      </c>
      <c r="D122" s="140">
        <f>+'EJECUCION UD'!D494+'EJECUCION UD'!D506</f>
        <v>0</v>
      </c>
      <c r="E122" s="140">
        <f>+'EJECUCION UD'!E494+'EJECUCION UD'!E506</f>
        <v>0</v>
      </c>
      <c r="F122" s="140">
        <f>+'EJECUCION UD'!F494+'EJECUCION UD'!F506</f>
        <v>426447000</v>
      </c>
      <c r="G122" s="140">
        <f>+'EJECUCION UD'!G494+'EJECUCION UD'!G506</f>
        <v>216850100</v>
      </c>
      <c r="H122" s="140">
        <f>+'EJECUCION UD'!H494+'EJECUCION UD'!H506</f>
        <v>0</v>
      </c>
      <c r="I122" s="140">
        <f>+'EJECUCION UD'!I494+'EJECUCION UD'!I506</f>
        <v>52257000</v>
      </c>
      <c r="J122" s="140">
        <f>+'EJECUCION UD'!J494+'EJECUCION UD'!J506</f>
        <v>31362096</v>
      </c>
      <c r="K122" s="140">
        <f>+'EJECUCION UD'!K494+'EJECUCION UD'!K506</f>
        <v>31362096</v>
      </c>
      <c r="L122" s="141">
        <f t="shared" si="5"/>
        <v>0.12254043292601426</v>
      </c>
      <c r="M122" s="2"/>
    </row>
    <row r="123" spans="1:13">
      <c r="A123" s="138" t="s">
        <v>957</v>
      </c>
      <c r="B123" s="139" t="s">
        <v>1071</v>
      </c>
      <c r="C123" s="140">
        <f>+'EJECUCION UD'!C518</f>
        <v>159422000</v>
      </c>
      <c r="D123" s="140">
        <f>+'EJECUCION UD'!D518</f>
        <v>0</v>
      </c>
      <c r="E123" s="140">
        <f>+'EJECUCION UD'!E518</f>
        <v>0</v>
      </c>
      <c r="F123" s="140">
        <f>+'EJECUCION UD'!F518</f>
        <v>159422000</v>
      </c>
      <c r="G123" s="140">
        <f>+'EJECUCION UD'!G518</f>
        <v>74889884</v>
      </c>
      <c r="H123" s="140">
        <f>+'EJECUCION UD'!H518</f>
        <v>0</v>
      </c>
      <c r="I123" s="140">
        <f>+'EJECUCION UD'!I518</f>
        <v>74889884</v>
      </c>
      <c r="J123" s="140">
        <f>+'EJECUCION UD'!J518</f>
        <v>0</v>
      </c>
      <c r="K123" s="140">
        <f>+'EJECUCION UD'!K518</f>
        <v>74889884</v>
      </c>
      <c r="L123" s="141">
        <f t="shared" si="5"/>
        <v>0.46975877858764786</v>
      </c>
      <c r="M123" s="2"/>
    </row>
    <row r="124" spans="1:13">
      <c r="A124" s="138" t="s">
        <v>958</v>
      </c>
      <c r="B124" s="139" t="s">
        <v>1072</v>
      </c>
      <c r="C124" s="140">
        <f>+'EJECUCION UD'!C520+'EJECUCION UD'!C521</f>
        <v>318476000</v>
      </c>
      <c r="D124" s="140">
        <f>+'EJECUCION UD'!D520+'EJECUCION UD'!D521</f>
        <v>0</v>
      </c>
      <c r="E124" s="140">
        <f>+'EJECUCION UD'!E520+'EJECUCION UD'!E521</f>
        <v>0</v>
      </c>
      <c r="F124" s="140">
        <f>+'EJECUCION UD'!F520+'EJECUCION UD'!F521</f>
        <v>318476000</v>
      </c>
      <c r="G124" s="140">
        <f>+'EJECUCION UD'!G520+'EJECUCION UD'!G521</f>
        <v>0</v>
      </c>
      <c r="H124" s="140">
        <f>+'EJECUCION UD'!H520+'EJECUCION UD'!H521</f>
        <v>0</v>
      </c>
      <c r="I124" s="140">
        <f>+'EJECUCION UD'!I520+'EJECUCION UD'!I521</f>
        <v>0</v>
      </c>
      <c r="J124" s="140">
        <f>+'EJECUCION UD'!J520+'EJECUCION UD'!J521</f>
        <v>0</v>
      </c>
      <c r="K124" s="140">
        <f>+'EJECUCION UD'!K520+'EJECUCION UD'!K521</f>
        <v>0</v>
      </c>
      <c r="L124" s="141">
        <f t="shared" si="5"/>
        <v>0</v>
      </c>
      <c r="M124" s="2"/>
    </row>
    <row r="125" spans="1:13">
      <c r="A125" s="138" t="s">
        <v>959</v>
      </c>
      <c r="B125" s="139" t="s">
        <v>1073</v>
      </c>
      <c r="C125" s="140">
        <f>+'EJECUCION UD'!C522+'EJECUCION UD'!C523+'EJECUCION UD'!C524+'EJECUCION UD'!C525+'EJECUCION UD'!C526+'EJECUCION UD'!C527+'EJECUCION UD'!C528</f>
        <v>2540308000</v>
      </c>
      <c r="D125" s="140">
        <f>+'EJECUCION UD'!D522+'EJECUCION UD'!D523+'EJECUCION UD'!D524+'EJECUCION UD'!D525+'EJECUCION UD'!D526+'EJECUCION UD'!D527+'EJECUCION UD'!D528</f>
        <v>0</v>
      </c>
      <c r="E125" s="140">
        <f>+'EJECUCION UD'!E522+'EJECUCION UD'!E523+'EJECUCION UD'!E524+'EJECUCION UD'!E525+'EJECUCION UD'!E526+'EJECUCION UD'!E527+'EJECUCION UD'!E528</f>
        <v>0</v>
      </c>
      <c r="F125" s="140">
        <f>+'EJECUCION UD'!F522+'EJECUCION UD'!F523+'EJECUCION UD'!F524+'EJECUCION UD'!F525+'EJECUCION UD'!F526+'EJECUCION UD'!F527+'EJECUCION UD'!F528</f>
        <v>2540308000</v>
      </c>
      <c r="G125" s="140">
        <f>+'EJECUCION UD'!G522+'EJECUCION UD'!G523+'EJECUCION UD'!G524+'EJECUCION UD'!G525+'EJECUCION UD'!G526+'EJECUCION UD'!G527+'EJECUCION UD'!G528</f>
        <v>460948256</v>
      </c>
      <c r="H125" s="140">
        <f>+'EJECUCION UD'!H522+'EJECUCION UD'!H523+'EJECUCION UD'!H524+'EJECUCION UD'!H525+'EJECUCION UD'!H526+'EJECUCION UD'!H527+'EJECUCION UD'!H528</f>
        <v>149264900</v>
      </c>
      <c r="I125" s="140">
        <f>+'EJECUCION UD'!I522+'EJECUCION UD'!I523+'EJECUCION UD'!I524+'EJECUCION UD'!I525+'EJECUCION UD'!I526+'EJECUCION UD'!I527+'EJECUCION UD'!I528</f>
        <v>421814556</v>
      </c>
      <c r="J125" s="140">
        <f>+'EJECUCION UD'!J522+'EJECUCION UD'!J523+'EJECUCION UD'!J524+'EJECUCION UD'!J525+'EJECUCION UD'!J526+'EJECUCION UD'!J527+'EJECUCION UD'!J528</f>
        <v>245568656</v>
      </c>
      <c r="K125" s="140">
        <f>+'EJECUCION UD'!K522+'EJECUCION UD'!K523+'EJECUCION UD'!K524+'EJECUCION UD'!K525+'EJECUCION UD'!K526+'EJECUCION UD'!K527+'EJECUCION UD'!K528</f>
        <v>421814556</v>
      </c>
      <c r="L125" s="141">
        <f t="shared" si="5"/>
        <v>0.16604858780903733</v>
      </c>
      <c r="M125" s="2"/>
    </row>
    <row r="126" spans="1:13">
      <c r="A126" s="138" t="s">
        <v>960</v>
      </c>
      <c r="B126" s="139" t="s">
        <v>1074</v>
      </c>
      <c r="C126" s="140">
        <f>+'EJECUCION UD'!C530</f>
        <v>98834000</v>
      </c>
      <c r="D126" s="140">
        <f>+'EJECUCION UD'!D530</f>
        <v>0</v>
      </c>
      <c r="E126" s="140">
        <f>+'EJECUCION UD'!E530</f>
        <v>0</v>
      </c>
      <c r="F126" s="140">
        <f>+'EJECUCION UD'!F530</f>
        <v>98834000</v>
      </c>
      <c r="G126" s="140">
        <f>+'EJECUCION UD'!G530</f>
        <v>0</v>
      </c>
      <c r="H126" s="140">
        <f>+'EJECUCION UD'!H530</f>
        <v>0</v>
      </c>
      <c r="I126" s="140">
        <f>+'EJECUCION UD'!I530</f>
        <v>0</v>
      </c>
      <c r="J126" s="140">
        <f>+'EJECUCION UD'!J530</f>
        <v>0</v>
      </c>
      <c r="K126" s="140">
        <f>+'EJECUCION UD'!K530</f>
        <v>0</v>
      </c>
      <c r="L126" s="141">
        <f t="shared" si="5"/>
        <v>0</v>
      </c>
      <c r="M126" s="2"/>
    </row>
    <row r="127" spans="1:13">
      <c r="A127" s="138" t="s">
        <v>961</v>
      </c>
      <c r="B127" s="139" t="s">
        <v>1075</v>
      </c>
      <c r="C127" s="140">
        <f>+'EJECUCION UD'!C532</f>
        <v>177908000</v>
      </c>
      <c r="D127" s="140">
        <f>+'EJECUCION UD'!D532</f>
        <v>0</v>
      </c>
      <c r="E127" s="140">
        <f>+'EJECUCION UD'!E532</f>
        <v>0</v>
      </c>
      <c r="F127" s="140">
        <f>+'EJECUCION UD'!F532</f>
        <v>177908000</v>
      </c>
      <c r="G127" s="140">
        <f>+'EJECUCION UD'!G532</f>
        <v>104506586</v>
      </c>
      <c r="H127" s="140">
        <f>+'EJECUCION UD'!H532</f>
        <v>25401133</v>
      </c>
      <c r="I127" s="140">
        <f>+'EJECUCION UD'!I532</f>
        <v>104506586</v>
      </c>
      <c r="J127" s="140">
        <f>+'EJECUCION UD'!J532</f>
        <v>25401133</v>
      </c>
      <c r="K127" s="140">
        <f>+'EJECUCION UD'!K532</f>
        <v>104506586</v>
      </c>
      <c r="L127" s="141">
        <f t="shared" si="5"/>
        <v>0.58741926164084812</v>
      </c>
      <c r="M127" s="2"/>
    </row>
    <row r="128" spans="1:13">
      <c r="A128" s="138" t="s">
        <v>962</v>
      </c>
      <c r="B128" s="139" t="s">
        <v>1076</v>
      </c>
      <c r="C128" s="140">
        <f>+'EJECUCION UD'!C533</f>
        <v>43000000</v>
      </c>
      <c r="D128" s="140">
        <f>+'EJECUCION UD'!D533</f>
        <v>0</v>
      </c>
      <c r="E128" s="140">
        <f>+'EJECUCION UD'!E533</f>
        <v>0</v>
      </c>
      <c r="F128" s="140">
        <f>+'EJECUCION UD'!F533</f>
        <v>43000000</v>
      </c>
      <c r="G128" s="140">
        <f>+'EJECUCION UD'!G533</f>
        <v>0</v>
      </c>
      <c r="H128" s="140">
        <f>+'EJECUCION UD'!H533</f>
        <v>0</v>
      </c>
      <c r="I128" s="140">
        <f>+'EJECUCION UD'!I533</f>
        <v>0</v>
      </c>
      <c r="J128" s="140">
        <f>+'EJECUCION UD'!J533</f>
        <v>0</v>
      </c>
      <c r="K128" s="140">
        <f>+'EJECUCION UD'!K533</f>
        <v>0</v>
      </c>
      <c r="L128" s="141">
        <f t="shared" si="5"/>
        <v>0</v>
      </c>
      <c r="M128" s="2"/>
    </row>
    <row r="129" spans="1:13">
      <c r="A129" s="138" t="s">
        <v>963</v>
      </c>
      <c r="B129" s="139" t="s">
        <v>1077</v>
      </c>
      <c r="C129" s="140">
        <f>+'EJECUCION UD'!C534</f>
        <v>10000000</v>
      </c>
      <c r="D129" s="140">
        <f>+'EJECUCION UD'!D534</f>
        <v>0</v>
      </c>
      <c r="E129" s="140">
        <f>+'EJECUCION UD'!E534</f>
        <v>0</v>
      </c>
      <c r="F129" s="140">
        <f>+'EJECUCION UD'!F534</f>
        <v>10000000</v>
      </c>
      <c r="G129" s="140">
        <f>+'EJECUCION UD'!G534</f>
        <v>10000000</v>
      </c>
      <c r="H129" s="140">
        <f>+'EJECUCION UD'!H534</f>
        <v>0</v>
      </c>
      <c r="I129" s="140">
        <f>+'EJECUCION UD'!I534</f>
        <v>10000000</v>
      </c>
      <c r="J129" s="140">
        <f>+'EJECUCION UD'!J534</f>
        <v>0</v>
      </c>
      <c r="K129" s="140">
        <f>+'EJECUCION UD'!K534</f>
        <v>0</v>
      </c>
      <c r="L129" s="141">
        <f t="shared" si="5"/>
        <v>1</v>
      </c>
      <c r="M129" s="2"/>
    </row>
    <row r="130" spans="1:13">
      <c r="A130" s="138" t="s">
        <v>964</v>
      </c>
      <c r="B130" s="139" t="s">
        <v>1078</v>
      </c>
      <c r="C130" s="140">
        <f>+'EJECUCION UD'!C535</f>
        <v>152219000</v>
      </c>
      <c r="D130" s="140">
        <f>+'EJECUCION UD'!D535</f>
        <v>0</v>
      </c>
      <c r="E130" s="140">
        <f>+'EJECUCION UD'!E535</f>
        <v>0</v>
      </c>
      <c r="F130" s="140">
        <f>+'EJECUCION UD'!F535</f>
        <v>152219000</v>
      </c>
      <c r="G130" s="140">
        <f>+'EJECUCION UD'!G535</f>
        <v>54840308</v>
      </c>
      <c r="H130" s="140">
        <f>+'EJECUCION UD'!H535</f>
        <v>4854229</v>
      </c>
      <c r="I130" s="140">
        <f>+'EJECUCION UD'!I535</f>
        <v>54840308</v>
      </c>
      <c r="J130" s="140">
        <f>+'EJECUCION UD'!J535</f>
        <v>4854229</v>
      </c>
      <c r="K130" s="140">
        <f>+'EJECUCION UD'!K535</f>
        <v>54840308</v>
      </c>
      <c r="L130" s="141">
        <f t="shared" si="5"/>
        <v>0.36027242328487247</v>
      </c>
      <c r="M130" s="2"/>
    </row>
    <row r="131" spans="1:13">
      <c r="A131" s="138" t="s">
        <v>965</v>
      </c>
      <c r="B131" s="139" t="s">
        <v>1079</v>
      </c>
      <c r="C131" s="140">
        <f>+'EJECUCION UD'!C537</f>
        <v>16000000</v>
      </c>
      <c r="D131" s="140">
        <f>+'EJECUCION UD'!D537</f>
        <v>0</v>
      </c>
      <c r="E131" s="140">
        <f>+'EJECUCION UD'!E537</f>
        <v>0</v>
      </c>
      <c r="F131" s="140">
        <f>+'EJECUCION UD'!F537</f>
        <v>16000000</v>
      </c>
      <c r="G131" s="140">
        <f>+'EJECUCION UD'!G537</f>
        <v>0</v>
      </c>
      <c r="H131" s="140">
        <f>+'EJECUCION UD'!H537</f>
        <v>0</v>
      </c>
      <c r="I131" s="140">
        <f>+'EJECUCION UD'!I537</f>
        <v>0</v>
      </c>
      <c r="J131" s="140">
        <f>+'EJECUCION UD'!J537</f>
        <v>0</v>
      </c>
      <c r="K131" s="140">
        <f>+'EJECUCION UD'!K537</f>
        <v>0</v>
      </c>
      <c r="L131" s="141">
        <f t="shared" si="5"/>
        <v>0</v>
      </c>
      <c r="M131" s="2"/>
    </row>
    <row r="132" spans="1:13">
      <c r="A132" s="138" t="s">
        <v>966</v>
      </c>
      <c r="B132" s="139" t="s">
        <v>1080</v>
      </c>
      <c r="C132" s="140">
        <f>+'EJECUCION UD'!C541+'EJECUCION UD'!C558</f>
        <v>723393000</v>
      </c>
      <c r="D132" s="140">
        <f>+'EJECUCION UD'!D541+'EJECUCION UD'!D558</f>
        <v>0</v>
      </c>
      <c r="E132" s="140">
        <f>+'EJECUCION UD'!E541+'EJECUCION UD'!E558</f>
        <v>320000000</v>
      </c>
      <c r="F132" s="140">
        <f>+'EJECUCION UD'!F541+'EJECUCION UD'!F558</f>
        <v>1043393000</v>
      </c>
      <c r="G132" s="140">
        <f>+'EJECUCION UD'!G541+'EJECUCION UD'!G558</f>
        <v>340693694</v>
      </c>
      <c r="H132" s="140">
        <f>+'EJECUCION UD'!H541+'EJECUCION UD'!H558</f>
        <v>33737280</v>
      </c>
      <c r="I132" s="140">
        <f>+'EJECUCION UD'!I541+'EJECUCION UD'!I558</f>
        <v>109219382</v>
      </c>
      <c r="J132" s="140">
        <f>+'EJECUCION UD'!J541+'EJECUCION UD'!J558</f>
        <v>32432660</v>
      </c>
      <c r="K132" s="140">
        <f>+'EJECUCION UD'!K541+'EJECUCION UD'!K558</f>
        <v>95957242</v>
      </c>
      <c r="L132" s="141">
        <f t="shared" si="5"/>
        <v>0.10467712741028548</v>
      </c>
      <c r="M132" s="2"/>
    </row>
    <row r="133" spans="1:13">
      <c r="A133" s="138" t="s">
        <v>967</v>
      </c>
      <c r="B133" s="139" t="s">
        <v>1081</v>
      </c>
      <c r="C133" s="140">
        <f>+'EJECUCION UD'!C626</f>
        <v>59718000</v>
      </c>
      <c r="D133" s="140">
        <f>+'EJECUCION UD'!D626</f>
        <v>0</v>
      </c>
      <c r="E133" s="140">
        <f>+'EJECUCION UD'!E626</f>
        <v>0</v>
      </c>
      <c r="F133" s="140">
        <f>+'EJECUCION UD'!F626</f>
        <v>59718000</v>
      </c>
      <c r="G133" s="140">
        <f>+'EJECUCION UD'!G626</f>
        <v>1900000</v>
      </c>
      <c r="H133" s="140">
        <f>+'EJECUCION UD'!H626</f>
        <v>0</v>
      </c>
      <c r="I133" s="140">
        <f>+'EJECUCION UD'!I626</f>
        <v>1900000</v>
      </c>
      <c r="J133" s="140">
        <f>+'EJECUCION UD'!J626</f>
        <v>0</v>
      </c>
      <c r="K133" s="140">
        <f>+'EJECUCION UD'!K626</f>
        <v>1900000</v>
      </c>
      <c r="L133" s="141">
        <f t="shared" si="5"/>
        <v>3.1816202819920293E-2</v>
      </c>
      <c r="M133" s="2"/>
    </row>
    <row r="134" spans="1:13">
      <c r="A134" s="138" t="s">
        <v>968</v>
      </c>
      <c r="B134" s="139" t="s">
        <v>1082</v>
      </c>
      <c r="C134" s="140">
        <f>+'EJECUCION UD'!C627</f>
        <v>150915000</v>
      </c>
      <c r="D134" s="140">
        <f>+'EJECUCION UD'!D627</f>
        <v>0</v>
      </c>
      <c r="E134" s="140">
        <f>+'EJECUCION UD'!E627</f>
        <v>0</v>
      </c>
      <c r="F134" s="140">
        <f>+'EJECUCION UD'!F627</f>
        <v>150915000</v>
      </c>
      <c r="G134" s="140">
        <f>+'EJECUCION UD'!G627</f>
        <v>0</v>
      </c>
      <c r="H134" s="140">
        <f>+'EJECUCION UD'!H627</f>
        <v>0</v>
      </c>
      <c r="I134" s="140">
        <f>+'EJECUCION UD'!I627</f>
        <v>0</v>
      </c>
      <c r="J134" s="140">
        <f>+'EJECUCION UD'!J627</f>
        <v>0</v>
      </c>
      <c r="K134" s="140">
        <f>+'EJECUCION UD'!K627</f>
        <v>0</v>
      </c>
      <c r="L134" s="141">
        <f t="shared" si="5"/>
        <v>0</v>
      </c>
      <c r="M134" s="2"/>
    </row>
    <row r="135" spans="1:13">
      <c r="A135" s="138" t="s">
        <v>969</v>
      </c>
      <c r="B135" s="139" t="s">
        <v>1083</v>
      </c>
      <c r="C135" s="140">
        <f>+'EJECUCION UD'!C600</f>
        <v>5104900000</v>
      </c>
      <c r="D135" s="140">
        <f>+'EJECUCION UD'!D600</f>
        <v>0</v>
      </c>
      <c r="E135" s="140">
        <f>+'EJECUCION UD'!E600</f>
        <v>47344150</v>
      </c>
      <c r="F135" s="140">
        <f>+'EJECUCION UD'!F600</f>
        <v>5152244150</v>
      </c>
      <c r="G135" s="140">
        <f>+'EJECUCION UD'!G600</f>
        <v>1549600</v>
      </c>
      <c r="H135" s="140">
        <f>+'EJECUCION UD'!H600</f>
        <v>0</v>
      </c>
      <c r="I135" s="140">
        <f>+'EJECUCION UD'!I600</f>
        <v>1549600</v>
      </c>
      <c r="J135" s="140">
        <f>+'EJECUCION UD'!J600</f>
        <v>0</v>
      </c>
      <c r="K135" s="140">
        <f>+'EJECUCION UD'!K600</f>
        <v>1549600</v>
      </c>
      <c r="L135" s="141">
        <f t="shared" si="5"/>
        <v>3.007621445889749E-4</v>
      </c>
      <c r="M135" s="2"/>
    </row>
    <row r="136" spans="1:13">
      <c r="A136" s="138" t="s">
        <v>970</v>
      </c>
      <c r="B136" s="139" t="s">
        <v>1084</v>
      </c>
      <c r="C136" s="140">
        <f>+'EJECUCION UD'!C602</f>
        <v>1000000000</v>
      </c>
      <c r="D136" s="140">
        <f>+'EJECUCION UD'!D602</f>
        <v>0</v>
      </c>
      <c r="E136" s="140">
        <f>+'EJECUCION UD'!E602</f>
        <v>0</v>
      </c>
      <c r="F136" s="140">
        <f>+'EJECUCION UD'!F602</f>
        <v>1000000000</v>
      </c>
      <c r="G136" s="140">
        <f>+'EJECUCION UD'!G602</f>
        <v>0</v>
      </c>
      <c r="H136" s="140">
        <f>+'EJECUCION UD'!H602</f>
        <v>0</v>
      </c>
      <c r="I136" s="140">
        <f>+'EJECUCION UD'!I602</f>
        <v>0</v>
      </c>
      <c r="J136" s="140">
        <f>+'EJECUCION UD'!J602</f>
        <v>0</v>
      </c>
      <c r="K136" s="140">
        <f>+'EJECUCION UD'!K602</f>
        <v>0</v>
      </c>
      <c r="L136" s="141">
        <f t="shared" si="5"/>
        <v>0</v>
      </c>
      <c r="M136" s="2"/>
    </row>
    <row r="137" spans="1:13">
      <c r="A137" s="138" t="s">
        <v>971</v>
      </c>
      <c r="B137" s="139" t="s">
        <v>1085</v>
      </c>
      <c r="C137" s="140">
        <f>+'EJECUCION UD'!C604</f>
        <v>2703050000</v>
      </c>
      <c r="D137" s="140">
        <f>+'EJECUCION UD'!D604</f>
        <v>0</v>
      </c>
      <c r="E137" s="140">
        <f>+'EJECUCION UD'!E604</f>
        <v>0</v>
      </c>
      <c r="F137" s="140">
        <f>+'EJECUCION UD'!F604</f>
        <v>2703050000</v>
      </c>
      <c r="G137" s="140">
        <f>+'EJECUCION UD'!G604</f>
        <v>2019602054</v>
      </c>
      <c r="H137" s="140">
        <f>+'EJECUCION UD'!H604</f>
        <v>364247539</v>
      </c>
      <c r="I137" s="140">
        <f>+'EJECUCION UD'!I604</f>
        <v>1797821584</v>
      </c>
      <c r="J137" s="140">
        <f>+'EJECUCION UD'!J604</f>
        <v>146298553</v>
      </c>
      <c r="K137" s="140">
        <f>+'EJECUCION UD'!K604</f>
        <v>774362781</v>
      </c>
      <c r="L137" s="141">
        <f t="shared" si="5"/>
        <v>0.66510851963522688</v>
      </c>
      <c r="M137" s="2"/>
    </row>
    <row r="138" spans="1:13">
      <c r="A138" s="138" t="s">
        <v>972</v>
      </c>
      <c r="B138" s="139" t="s">
        <v>1086</v>
      </c>
      <c r="C138" s="140">
        <f>+'EJECUCION UD'!C606</f>
        <v>843226000</v>
      </c>
      <c r="D138" s="140">
        <f>+'EJECUCION UD'!D606</f>
        <v>0</v>
      </c>
      <c r="E138" s="140">
        <f>+'EJECUCION UD'!E606</f>
        <v>16967807</v>
      </c>
      <c r="F138" s="140">
        <f>+'EJECUCION UD'!F606</f>
        <v>860193807</v>
      </c>
      <c r="G138" s="140">
        <f>+'EJECUCION UD'!G606</f>
        <v>163170089</v>
      </c>
      <c r="H138" s="140">
        <f>+'EJECUCION UD'!H606</f>
        <v>0</v>
      </c>
      <c r="I138" s="140">
        <f>+'EJECUCION UD'!I606</f>
        <v>152267777</v>
      </c>
      <c r="J138" s="140">
        <f>+'EJECUCION UD'!J606</f>
        <v>85400257</v>
      </c>
      <c r="K138" s="140">
        <f>+'EJECUCION UD'!K606</f>
        <v>138894273</v>
      </c>
      <c r="L138" s="141">
        <f t="shared" si="5"/>
        <v>0.17701566293652704</v>
      </c>
      <c r="M138" s="2"/>
    </row>
    <row r="139" spans="1:13">
      <c r="A139" s="138" t="s">
        <v>973</v>
      </c>
      <c r="B139" s="139" t="s">
        <v>1087</v>
      </c>
      <c r="C139" s="140">
        <f>+'EJECUCION UD'!C608</f>
        <v>1484350000</v>
      </c>
      <c r="D139" s="140">
        <f>+'EJECUCION UD'!D608</f>
        <v>0</v>
      </c>
      <c r="E139" s="140">
        <f>+'EJECUCION UD'!E608</f>
        <v>154679688</v>
      </c>
      <c r="F139" s="140">
        <f>+'EJECUCION UD'!F608</f>
        <v>1639029688</v>
      </c>
      <c r="G139" s="140">
        <f>+'EJECUCION UD'!G608</f>
        <v>96825881</v>
      </c>
      <c r="H139" s="140">
        <f>+'EJECUCION UD'!H608</f>
        <v>0</v>
      </c>
      <c r="I139" s="140">
        <f>+'EJECUCION UD'!I608</f>
        <v>0</v>
      </c>
      <c r="J139" s="140">
        <f>+'EJECUCION UD'!J608</f>
        <v>0</v>
      </c>
      <c r="K139" s="140">
        <f>+'EJECUCION UD'!K608</f>
        <v>0</v>
      </c>
      <c r="L139" s="141">
        <f t="shared" si="5"/>
        <v>0</v>
      </c>
      <c r="M139" s="2"/>
    </row>
    <row r="140" spans="1:13">
      <c r="A140" s="138" t="s">
        <v>974</v>
      </c>
      <c r="B140" s="139" t="s">
        <v>1088</v>
      </c>
      <c r="C140" s="140">
        <f>+'EJECUCION UD'!C610</f>
        <v>1371351000</v>
      </c>
      <c r="D140" s="140">
        <f>+'EJECUCION UD'!D610</f>
        <v>0</v>
      </c>
      <c r="E140" s="140">
        <f>+'EJECUCION UD'!E610</f>
        <v>0</v>
      </c>
      <c r="F140" s="140">
        <f>+'EJECUCION UD'!F610</f>
        <v>1371351000</v>
      </c>
      <c r="G140" s="140">
        <f>+'EJECUCION UD'!G610</f>
        <v>617950364</v>
      </c>
      <c r="H140" s="140">
        <f>+'EJECUCION UD'!H610</f>
        <v>158321028</v>
      </c>
      <c r="I140" s="140">
        <f>+'EJECUCION UD'!I610</f>
        <v>416119003</v>
      </c>
      <c r="J140" s="140">
        <f>+'EJECUCION UD'!J610</f>
        <v>56788007</v>
      </c>
      <c r="K140" s="140">
        <f>+'EJECUCION UD'!K610</f>
        <v>314168482</v>
      </c>
      <c r="L140" s="141">
        <f t="shared" si="5"/>
        <v>0.30343726952472416</v>
      </c>
      <c r="M140" s="2"/>
    </row>
    <row r="141" spans="1:13">
      <c r="A141" s="138" t="s">
        <v>1109</v>
      </c>
      <c r="B141" s="139" t="s">
        <v>1103</v>
      </c>
      <c r="C141" s="140">
        <f>+'EJECUCION UD'!C612</f>
        <v>0</v>
      </c>
      <c r="D141" s="140">
        <f>+'EJECUCION UD'!D612</f>
        <v>0</v>
      </c>
      <c r="E141" s="140">
        <f>+'EJECUCION UD'!E612</f>
        <v>265483050</v>
      </c>
      <c r="F141" s="140">
        <f>+'EJECUCION UD'!F612</f>
        <v>265483050</v>
      </c>
      <c r="G141" s="140">
        <f>+'EJECUCION UD'!G612</f>
        <v>265483050</v>
      </c>
      <c r="H141" s="140">
        <f>+'EJECUCION UD'!H612</f>
        <v>0</v>
      </c>
      <c r="I141" s="140">
        <f>+'EJECUCION UD'!I612</f>
        <v>0</v>
      </c>
      <c r="J141" s="140">
        <f>+'EJECUCION UD'!J612</f>
        <v>0</v>
      </c>
      <c r="K141" s="140">
        <f>+'EJECUCION UD'!K612</f>
        <v>0</v>
      </c>
      <c r="L141" s="141">
        <f t="shared" si="5"/>
        <v>0</v>
      </c>
      <c r="M141" s="2"/>
    </row>
    <row r="142" spans="1:13">
      <c r="A142" s="138" t="s">
        <v>975</v>
      </c>
      <c r="B142" s="139" t="s">
        <v>1089</v>
      </c>
      <c r="C142" s="140">
        <f>+'EJECUCION UD'!C614</f>
        <v>8474800000</v>
      </c>
      <c r="D142" s="140">
        <f>+'EJECUCION UD'!D614</f>
        <v>0</v>
      </c>
      <c r="E142" s="140">
        <f>+'EJECUCION UD'!E614</f>
        <v>11977424012</v>
      </c>
      <c r="F142" s="140">
        <f>+'EJECUCION UD'!F614</f>
        <v>20452224012</v>
      </c>
      <c r="G142" s="140">
        <f>+'EJECUCION UD'!G614</f>
        <v>168813469</v>
      </c>
      <c r="H142" s="140">
        <f>+'EJECUCION UD'!H614</f>
        <v>168813469</v>
      </c>
      <c r="I142" s="140">
        <f>+'EJECUCION UD'!I614</f>
        <v>168813469</v>
      </c>
      <c r="J142" s="140">
        <f>+'EJECUCION UD'!J614</f>
        <v>168813469</v>
      </c>
      <c r="K142" s="140">
        <f>+'EJECUCION UD'!K614</f>
        <v>168813469</v>
      </c>
      <c r="L142" s="141">
        <f t="shared" si="5"/>
        <v>8.2540397025258234E-3</v>
      </c>
      <c r="M142" s="2"/>
    </row>
    <row r="143" spans="1:13">
      <c r="A143" s="138" t="s">
        <v>1110</v>
      </c>
      <c r="B143" s="139" t="s">
        <v>1106</v>
      </c>
      <c r="C143" s="140">
        <f>+'EJECUCION UD'!C616</f>
        <v>0</v>
      </c>
      <c r="D143" s="140">
        <f>+'EJECUCION UD'!D616</f>
        <v>0</v>
      </c>
      <c r="E143" s="140">
        <f>+'EJECUCION UD'!E616</f>
        <v>94116800</v>
      </c>
      <c r="F143" s="140">
        <f>+'EJECUCION UD'!F616</f>
        <v>94116800</v>
      </c>
      <c r="G143" s="140">
        <f>+'EJECUCION UD'!G616</f>
        <v>0</v>
      </c>
      <c r="H143" s="140">
        <f>+'EJECUCION UD'!H616</f>
        <v>0</v>
      </c>
      <c r="I143" s="140">
        <f>+'EJECUCION UD'!I616</f>
        <v>0</v>
      </c>
      <c r="J143" s="140">
        <f>+'EJECUCION UD'!J616</f>
        <v>0</v>
      </c>
      <c r="K143" s="140">
        <f>+'EJECUCION UD'!K616</f>
        <v>0</v>
      </c>
      <c r="L143" s="141">
        <f t="shared" si="5"/>
        <v>0</v>
      </c>
      <c r="M143" s="2"/>
    </row>
    <row r="144" spans="1:13">
      <c r="A144" s="138" t="s">
        <v>976</v>
      </c>
      <c r="B144" s="139" t="s">
        <v>1090</v>
      </c>
      <c r="C144" s="140">
        <f>+'EJECUCION UD'!C618</f>
        <v>2284022000</v>
      </c>
      <c r="D144" s="140">
        <f>+'EJECUCION UD'!D618</f>
        <v>0</v>
      </c>
      <c r="E144" s="140">
        <f>+'EJECUCION UD'!E618</f>
        <v>390929847</v>
      </c>
      <c r="F144" s="140">
        <f>+'EJECUCION UD'!F618</f>
        <v>2674951847</v>
      </c>
      <c r="G144" s="140">
        <f>+'EJECUCION UD'!G618</f>
        <v>0</v>
      </c>
      <c r="H144" s="140">
        <f>+'EJECUCION UD'!H618</f>
        <v>0</v>
      </c>
      <c r="I144" s="140">
        <f>+'EJECUCION UD'!I618</f>
        <v>0</v>
      </c>
      <c r="J144" s="140">
        <f>+'EJECUCION UD'!J618</f>
        <v>0</v>
      </c>
      <c r="K144" s="140">
        <f>+'EJECUCION UD'!K618</f>
        <v>0</v>
      </c>
      <c r="L144" s="141">
        <f t="shared" si="5"/>
        <v>0</v>
      </c>
      <c r="M144" s="2"/>
    </row>
    <row r="145" spans="1:13" ht="15.75" thickBot="1">
      <c r="A145" s="142" t="s">
        <v>977</v>
      </c>
      <c r="B145" s="143" t="s">
        <v>1091</v>
      </c>
      <c r="C145" s="144">
        <f>+'EJECUCION UD'!C620</f>
        <v>824801000</v>
      </c>
      <c r="D145" s="144">
        <f>+'EJECUCION UD'!D620</f>
        <v>0</v>
      </c>
      <c r="E145" s="144">
        <f>+'EJECUCION UD'!E620</f>
        <v>0</v>
      </c>
      <c r="F145" s="144">
        <f>+'EJECUCION UD'!F620</f>
        <v>824801000</v>
      </c>
      <c r="G145" s="144">
        <f>+'EJECUCION UD'!G620</f>
        <v>342935095</v>
      </c>
      <c r="H145" s="144">
        <f>+'EJECUCION UD'!H620</f>
        <v>0</v>
      </c>
      <c r="I145" s="144">
        <f>+'EJECUCION UD'!I620</f>
        <v>342935095</v>
      </c>
      <c r="J145" s="144">
        <f>+'EJECUCION UD'!J620</f>
        <v>215310314</v>
      </c>
      <c r="K145" s="144">
        <f>+'EJECUCION UD'!K620</f>
        <v>288199153</v>
      </c>
      <c r="L145" s="145">
        <f t="shared" si="5"/>
        <v>0.41577919401164642</v>
      </c>
      <c r="M145" s="2"/>
    </row>
  </sheetData>
  <autoFilter ref="A13:T13" xr:uid="{00000000-0009-0000-0000-000001000000}"/>
  <mergeCells count="12">
    <mergeCell ref="F12:F13"/>
    <mergeCell ref="G12:G13"/>
    <mergeCell ref="A1:F1"/>
    <mergeCell ref="F3:L4"/>
    <mergeCell ref="A11:A13"/>
    <mergeCell ref="B11:B13"/>
    <mergeCell ref="C11:C13"/>
    <mergeCell ref="D11:G11"/>
    <mergeCell ref="H11:I12"/>
    <mergeCell ref="J11:K12"/>
    <mergeCell ref="L11:L13"/>
    <mergeCell ref="D12:E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UD</vt:lpstr>
      <vt:lpstr>EJECUCION BOGDATA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 Molina Velandia</dc:creator>
  <cp:lastModifiedBy>Rosa Elizabeth Ruiz</cp:lastModifiedBy>
  <dcterms:created xsi:type="dcterms:W3CDTF">2022-01-24T23:20:06Z</dcterms:created>
  <dcterms:modified xsi:type="dcterms:W3CDTF">2022-07-07T22:40:41Z</dcterms:modified>
</cp:coreProperties>
</file>