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resupuesto\Presupuesto 2022\RESERVAS Y PASIVOS\Saldos Diciembre\"/>
    </mc:Choice>
  </mc:AlternateContent>
  <bookViews>
    <workbookView xWindow="0" yWindow="0" windowWidth="22830" windowHeight="9210"/>
  </bookViews>
  <sheets>
    <sheet name="RESERVAS 2021" sheetId="1" r:id="rId1"/>
  </sheets>
  <definedNames>
    <definedName name="_xlnm._FilterDatabase" localSheetId="0" hidden="1">'RESERVAS 2021'!$A$14:$XER$899</definedName>
    <definedName name="_xlnm.Print_Area" localSheetId="0">'RESERVAS 2021'!$F$14:$AV$827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897" i="1" l="1"/>
  <c r="AO897" i="1"/>
  <c r="AM897" i="1"/>
  <c r="AL897" i="1"/>
  <c r="AK897" i="1"/>
  <c r="AJ897" i="1"/>
  <c r="AI897" i="1"/>
  <c r="AH897" i="1"/>
  <c r="AG897" i="1"/>
  <c r="AF897" i="1"/>
  <c r="AE897" i="1"/>
  <c r="AD897" i="1"/>
  <c r="AC897" i="1"/>
  <c r="AB897" i="1"/>
  <c r="AA897" i="1"/>
  <c r="Z897" i="1"/>
  <c r="Y897" i="1"/>
  <c r="X897" i="1"/>
  <c r="W897" i="1"/>
  <c r="V897" i="1"/>
  <c r="U897" i="1"/>
  <c r="T897" i="1"/>
  <c r="S897" i="1"/>
  <c r="R897" i="1"/>
  <c r="Q897" i="1"/>
  <c r="P897" i="1"/>
  <c r="O897" i="1"/>
  <c r="B897" i="1"/>
  <c r="N897" i="1" s="1"/>
  <c r="A897" i="1"/>
  <c r="AN896" i="1"/>
  <c r="AN897" i="1" s="1"/>
  <c r="AP895" i="1"/>
  <c r="AO895" i="1"/>
  <c r="AM895" i="1"/>
  <c r="AL895" i="1"/>
  <c r="AK895" i="1"/>
  <c r="AJ895" i="1"/>
  <c r="AI895" i="1"/>
  <c r="AH895" i="1"/>
  <c r="AG895" i="1"/>
  <c r="AF895" i="1"/>
  <c r="AE895" i="1"/>
  <c r="AD895" i="1"/>
  <c r="AC895" i="1"/>
  <c r="AB895" i="1"/>
  <c r="AA895" i="1"/>
  <c r="Z895" i="1"/>
  <c r="Y895" i="1"/>
  <c r="X895" i="1"/>
  <c r="W895" i="1"/>
  <c r="V895" i="1"/>
  <c r="T895" i="1"/>
  <c r="R895" i="1"/>
  <c r="Q895" i="1"/>
  <c r="P895" i="1"/>
  <c r="O895" i="1"/>
  <c r="B895" i="1"/>
  <c r="N895" i="1" s="1"/>
  <c r="A895" i="1"/>
  <c r="AN894" i="1"/>
  <c r="AQ894" i="1" s="1"/>
  <c r="AN893" i="1"/>
  <c r="AQ893" i="1" s="1"/>
  <c r="AN892" i="1"/>
  <c r="AQ892" i="1" s="1"/>
  <c r="AN891" i="1"/>
  <c r="AQ891" i="1" s="1"/>
  <c r="AN890" i="1"/>
  <c r="AQ890" i="1" s="1"/>
  <c r="AN889" i="1"/>
  <c r="AQ889" i="1" s="1"/>
  <c r="U888" i="1"/>
  <c r="AN888" i="1" s="1"/>
  <c r="AQ888" i="1" s="1"/>
  <c r="AN887" i="1"/>
  <c r="AQ887" i="1" s="1"/>
  <c r="AN886" i="1"/>
  <c r="AQ886" i="1" s="1"/>
  <c r="AN885" i="1"/>
  <c r="AQ885" i="1" s="1"/>
  <c r="AN884" i="1"/>
  <c r="AQ884" i="1" s="1"/>
  <c r="AN883" i="1"/>
  <c r="AQ883" i="1" s="1"/>
  <c r="AN882" i="1"/>
  <c r="AQ882" i="1" s="1"/>
  <c r="AN881" i="1"/>
  <c r="AQ881" i="1" s="1"/>
  <c r="AN880" i="1"/>
  <c r="AQ880" i="1" s="1"/>
  <c r="W880" i="1"/>
  <c r="S879" i="1"/>
  <c r="AN878" i="1"/>
  <c r="AQ878" i="1" s="1"/>
  <c r="AN877" i="1"/>
  <c r="AQ877" i="1" s="1"/>
  <c r="Y877" i="1"/>
  <c r="AN876" i="1"/>
  <c r="AQ876" i="1" s="1"/>
  <c r="U875" i="1"/>
  <c r="AN875" i="1" s="1"/>
  <c r="AQ875" i="1" s="1"/>
  <c r="AN874" i="1"/>
  <c r="AQ874" i="1" s="1"/>
  <c r="AN873" i="1"/>
  <c r="AQ873" i="1" s="1"/>
  <c r="AN872" i="1"/>
  <c r="AQ872" i="1" s="1"/>
  <c r="AN871" i="1"/>
  <c r="AQ871" i="1" s="1"/>
  <c r="AN870" i="1"/>
  <c r="AQ870" i="1" s="1"/>
  <c r="AN869" i="1"/>
  <c r="AQ869" i="1" s="1"/>
  <c r="AN868" i="1"/>
  <c r="AQ868" i="1" s="1"/>
  <c r="AN867" i="1"/>
  <c r="AQ867" i="1" s="1"/>
  <c r="AN866" i="1"/>
  <c r="AQ866" i="1" s="1"/>
  <c r="AN865" i="1"/>
  <c r="AQ865" i="1" s="1"/>
  <c r="AN864" i="1"/>
  <c r="AQ864" i="1" s="1"/>
  <c r="AN863" i="1"/>
  <c r="AQ863" i="1" s="1"/>
  <c r="AN862" i="1"/>
  <c r="W862" i="1"/>
  <c r="AP861" i="1"/>
  <c r="AO861" i="1"/>
  <c r="AL861" i="1"/>
  <c r="AK861" i="1"/>
  <c r="AJ861" i="1"/>
  <c r="AI861" i="1"/>
  <c r="AH861" i="1"/>
  <c r="AG861" i="1"/>
  <c r="AF861" i="1"/>
  <c r="AE861" i="1"/>
  <c r="AD861" i="1"/>
  <c r="AC861" i="1"/>
  <c r="AB861" i="1"/>
  <c r="AA861" i="1"/>
  <c r="Z861" i="1"/>
  <c r="Y861" i="1"/>
  <c r="X861" i="1"/>
  <c r="W861" i="1"/>
  <c r="V861" i="1"/>
  <c r="U861" i="1"/>
  <c r="T861" i="1"/>
  <c r="S861" i="1"/>
  <c r="R861" i="1"/>
  <c r="Q861" i="1"/>
  <c r="P861" i="1"/>
  <c r="O861" i="1"/>
  <c r="B861" i="1"/>
  <c r="N861" i="1" s="1"/>
  <c r="A861" i="1"/>
  <c r="AN860" i="1"/>
  <c r="AQ860" i="1" s="1"/>
  <c r="AN859" i="1"/>
  <c r="AQ859" i="1" s="1"/>
  <c r="AN858" i="1"/>
  <c r="AQ858" i="1" s="1"/>
  <c r="AN857" i="1"/>
  <c r="AQ857" i="1" s="1"/>
  <c r="AM856" i="1"/>
  <c r="AN855" i="1"/>
  <c r="AQ855" i="1" s="1"/>
  <c r="AN854" i="1"/>
  <c r="AP853" i="1"/>
  <c r="AO853" i="1"/>
  <c r="AM853" i="1"/>
  <c r="AL853" i="1"/>
  <c r="AK853" i="1"/>
  <c r="AJ853" i="1"/>
  <c r="AI853" i="1"/>
  <c r="AH853" i="1"/>
  <c r="AG853" i="1"/>
  <c r="AF853" i="1"/>
  <c r="AE853" i="1"/>
  <c r="AD853" i="1"/>
  <c r="AC853" i="1"/>
  <c r="AB853" i="1"/>
  <c r="AA853" i="1"/>
  <c r="Z853" i="1"/>
  <c r="X853" i="1"/>
  <c r="W853" i="1"/>
  <c r="V853" i="1"/>
  <c r="U853" i="1"/>
  <c r="T853" i="1"/>
  <c r="R853" i="1"/>
  <c r="Q853" i="1"/>
  <c r="P853" i="1"/>
  <c r="O853" i="1"/>
  <c r="B853" i="1"/>
  <c r="N853" i="1" s="1"/>
  <c r="A853" i="1"/>
  <c r="AN852" i="1"/>
  <c r="AQ852" i="1" s="1"/>
  <c r="S852" i="1"/>
  <c r="AN851" i="1"/>
  <c r="AQ851" i="1" s="1"/>
  <c r="S850" i="1"/>
  <c r="AN850" i="1" s="1"/>
  <c r="AQ850" i="1" s="1"/>
  <c r="AN849" i="1"/>
  <c r="AQ849" i="1" s="1"/>
  <c r="AN848" i="1"/>
  <c r="AQ848" i="1" s="1"/>
  <c r="S848" i="1"/>
  <c r="AN847" i="1"/>
  <c r="AQ847" i="1" s="1"/>
  <c r="S846" i="1"/>
  <c r="AN846" i="1" s="1"/>
  <c r="AQ846" i="1" s="1"/>
  <c r="AN845" i="1"/>
  <c r="AQ845" i="1" s="1"/>
  <c r="S845" i="1"/>
  <c r="Y844" i="1"/>
  <c r="U844" i="1"/>
  <c r="AN843" i="1"/>
  <c r="AQ843" i="1" s="1"/>
  <c r="S842" i="1"/>
  <c r="S853" i="1" s="1"/>
  <c r="AN841" i="1"/>
  <c r="AQ841" i="1" s="1"/>
  <c r="AN840" i="1"/>
  <c r="AQ840" i="1" s="1"/>
  <c r="AN839" i="1"/>
  <c r="AQ839" i="1" s="1"/>
  <c r="AN838" i="1"/>
  <c r="AQ838" i="1" s="1"/>
  <c r="AN837" i="1"/>
  <c r="AQ837" i="1" s="1"/>
  <c r="AN836" i="1"/>
  <c r="AQ836" i="1" s="1"/>
  <c r="AN835" i="1"/>
  <c r="AN834" i="1"/>
  <c r="AQ834" i="1" s="1"/>
  <c r="AN833" i="1"/>
  <c r="AQ833" i="1" s="1"/>
  <c r="AP832" i="1"/>
  <c r="AO832" i="1"/>
  <c r="AM832" i="1"/>
  <c r="AL832" i="1"/>
  <c r="AK832" i="1"/>
  <c r="AJ832" i="1"/>
  <c r="AI832" i="1"/>
  <c r="AH832" i="1"/>
  <c r="AG832" i="1"/>
  <c r="AF832" i="1"/>
  <c r="AE832" i="1"/>
  <c r="AD832" i="1"/>
  <c r="AB832" i="1"/>
  <c r="Z832" i="1"/>
  <c r="Y832" i="1"/>
  <c r="X832" i="1"/>
  <c r="W832" i="1"/>
  <c r="V832" i="1"/>
  <c r="U832" i="1"/>
  <c r="T832" i="1"/>
  <c r="S832" i="1"/>
  <c r="R832" i="1"/>
  <c r="Q832" i="1"/>
  <c r="P832" i="1"/>
  <c r="O832" i="1"/>
  <c r="B832" i="1"/>
  <c r="N832" i="1" s="1"/>
  <c r="A832" i="1"/>
  <c r="AN831" i="1"/>
  <c r="AQ831" i="1" s="1"/>
  <c r="AN830" i="1"/>
  <c r="AQ830" i="1" s="1"/>
  <c r="AG830" i="1"/>
  <c r="AC830" i="1"/>
  <c r="AC832" i="1" s="1"/>
  <c r="AA830" i="1"/>
  <c r="AA832" i="1" s="1"/>
  <c r="AP829" i="1"/>
  <c r="AO829" i="1"/>
  <c r="AM829" i="1"/>
  <c r="AL829" i="1"/>
  <c r="AK829" i="1"/>
  <c r="AJ829" i="1"/>
  <c r="AI829" i="1"/>
  <c r="AH829" i="1"/>
  <c r="AG829" i="1"/>
  <c r="AF829" i="1"/>
  <c r="AE829" i="1"/>
  <c r="AD829" i="1"/>
  <c r="AC829" i="1"/>
  <c r="AB829" i="1"/>
  <c r="AA829" i="1"/>
  <c r="Z829" i="1"/>
  <c r="Y829" i="1"/>
  <c r="X829" i="1"/>
  <c r="W829" i="1"/>
  <c r="V829" i="1"/>
  <c r="U829" i="1"/>
  <c r="T829" i="1"/>
  <c r="S829" i="1"/>
  <c r="R829" i="1"/>
  <c r="Q829" i="1"/>
  <c r="P829" i="1"/>
  <c r="O829" i="1"/>
  <c r="B829" i="1"/>
  <c r="N829" i="1" s="1"/>
  <c r="A829" i="1"/>
  <c r="AN828" i="1"/>
  <c r="AQ828" i="1" s="1"/>
  <c r="AN827" i="1"/>
  <c r="AQ827" i="1" s="1"/>
  <c r="AN826" i="1"/>
  <c r="AQ826" i="1" s="1"/>
  <c r="AN825" i="1"/>
  <c r="AQ825" i="1" s="1"/>
  <c r="AN824" i="1"/>
  <c r="AQ824" i="1" s="1"/>
  <c r="AN823" i="1"/>
  <c r="AQ823" i="1" s="1"/>
  <c r="AN822" i="1"/>
  <c r="AQ822" i="1" s="1"/>
  <c r="AN821" i="1"/>
  <c r="AQ821" i="1" s="1"/>
  <c r="AP820" i="1"/>
  <c r="AO820" i="1"/>
  <c r="AM820" i="1"/>
  <c r="AL820" i="1"/>
  <c r="AK820" i="1"/>
  <c r="AJ820" i="1"/>
  <c r="AI820" i="1"/>
  <c r="AH820" i="1"/>
  <c r="AG820" i="1"/>
  <c r="AF820" i="1"/>
  <c r="AE820" i="1"/>
  <c r="AD820" i="1"/>
  <c r="AC820" i="1"/>
  <c r="AB820" i="1"/>
  <c r="AA820" i="1"/>
  <c r="Z820" i="1"/>
  <c r="Y820" i="1"/>
  <c r="X820" i="1"/>
  <c r="W820" i="1"/>
  <c r="V820" i="1"/>
  <c r="T820" i="1"/>
  <c r="S820" i="1"/>
  <c r="R820" i="1"/>
  <c r="Q820" i="1"/>
  <c r="P820" i="1"/>
  <c r="O820" i="1"/>
  <c r="B820" i="1"/>
  <c r="N820" i="1" s="1"/>
  <c r="A820" i="1"/>
  <c r="AN819" i="1"/>
  <c r="AQ819" i="1" s="1"/>
  <c r="AN818" i="1"/>
  <c r="AQ818" i="1" s="1"/>
  <c r="AN817" i="1"/>
  <c r="AQ817" i="1" s="1"/>
  <c r="AN816" i="1"/>
  <c r="AQ816" i="1" s="1"/>
  <c r="AN815" i="1"/>
  <c r="AQ815" i="1" s="1"/>
  <c r="AN814" i="1"/>
  <c r="AQ814" i="1" s="1"/>
  <c r="AN813" i="1"/>
  <c r="AQ813" i="1" s="1"/>
  <c r="AN812" i="1"/>
  <c r="AQ812" i="1" s="1"/>
  <c r="AN811" i="1"/>
  <c r="AQ811" i="1" s="1"/>
  <c r="AN810" i="1"/>
  <c r="AQ810" i="1" s="1"/>
  <c r="AN809" i="1"/>
  <c r="AQ809" i="1" s="1"/>
  <c r="AN808" i="1"/>
  <c r="AQ808" i="1" s="1"/>
  <c r="AN807" i="1"/>
  <c r="AQ807" i="1" s="1"/>
  <c r="U806" i="1"/>
  <c r="AN805" i="1"/>
  <c r="AQ805" i="1" s="1"/>
  <c r="U805" i="1"/>
  <c r="AN804" i="1"/>
  <c r="AQ804" i="1" s="1"/>
  <c r="AN803" i="1"/>
  <c r="AQ803" i="1" s="1"/>
  <c r="AN802" i="1"/>
  <c r="AQ802" i="1" s="1"/>
  <c r="AN801" i="1"/>
  <c r="AQ801" i="1" s="1"/>
  <c r="AN800" i="1"/>
  <c r="AQ800" i="1" s="1"/>
  <c r="AN799" i="1"/>
  <c r="AQ799" i="1" s="1"/>
  <c r="AN798" i="1"/>
  <c r="AQ798" i="1" s="1"/>
  <c r="AN797" i="1"/>
  <c r="AQ797" i="1" s="1"/>
  <c r="AN796" i="1"/>
  <c r="AQ796" i="1" s="1"/>
  <c r="AN795" i="1"/>
  <c r="AQ795" i="1" s="1"/>
  <c r="AP794" i="1"/>
  <c r="AO794" i="1"/>
  <c r="AM794" i="1"/>
  <c r="AL794" i="1"/>
  <c r="AK794" i="1"/>
  <c r="AJ794" i="1"/>
  <c r="AI794" i="1"/>
  <c r="AH794" i="1"/>
  <c r="AG794" i="1"/>
  <c r="AF794" i="1"/>
  <c r="AE794" i="1"/>
  <c r="AD794" i="1"/>
  <c r="AC794" i="1"/>
  <c r="AB794" i="1"/>
  <c r="AA794" i="1"/>
  <c r="Z794" i="1"/>
  <c r="Y794" i="1"/>
  <c r="X794" i="1"/>
  <c r="W794" i="1"/>
  <c r="V794" i="1"/>
  <c r="U794" i="1"/>
  <c r="T794" i="1"/>
  <c r="S794" i="1"/>
  <c r="R794" i="1"/>
  <c r="Q794" i="1"/>
  <c r="P794" i="1"/>
  <c r="O794" i="1"/>
  <c r="B794" i="1"/>
  <c r="N794" i="1" s="1"/>
  <c r="A794" i="1"/>
  <c r="AN793" i="1"/>
  <c r="AQ793" i="1" s="1"/>
  <c r="AN792" i="1"/>
  <c r="AQ792" i="1" s="1"/>
  <c r="AN791" i="1"/>
  <c r="AQ791" i="1" s="1"/>
  <c r="AN790" i="1"/>
  <c r="AQ790" i="1" s="1"/>
  <c r="AN789" i="1"/>
  <c r="AQ789" i="1" s="1"/>
  <c r="AN788" i="1"/>
  <c r="AQ788" i="1" s="1"/>
  <c r="AN787" i="1"/>
  <c r="AQ787" i="1" s="1"/>
  <c r="AN786" i="1"/>
  <c r="AQ786" i="1" s="1"/>
  <c r="AN785" i="1"/>
  <c r="AQ785" i="1" s="1"/>
  <c r="AN784" i="1"/>
  <c r="AQ784" i="1" s="1"/>
  <c r="AN783" i="1"/>
  <c r="AQ783" i="1" s="1"/>
  <c r="AN782" i="1"/>
  <c r="AQ782" i="1" s="1"/>
  <c r="AN781" i="1"/>
  <c r="AQ781" i="1" s="1"/>
  <c r="AN780" i="1"/>
  <c r="AQ780" i="1" s="1"/>
  <c r="AN779" i="1"/>
  <c r="AQ779" i="1" s="1"/>
  <c r="AN778" i="1"/>
  <c r="AQ778" i="1" s="1"/>
  <c r="AN777" i="1"/>
  <c r="AQ777" i="1" s="1"/>
  <c r="AN776" i="1"/>
  <c r="AQ776" i="1" s="1"/>
  <c r="AN775" i="1"/>
  <c r="AQ775" i="1" s="1"/>
  <c r="AN774" i="1"/>
  <c r="AQ774" i="1" s="1"/>
  <c r="AN773" i="1"/>
  <c r="AQ773" i="1" s="1"/>
  <c r="AP772" i="1"/>
  <c r="AO772" i="1"/>
  <c r="AM772" i="1"/>
  <c r="AL772" i="1"/>
  <c r="AK772" i="1"/>
  <c r="AJ772" i="1"/>
  <c r="AI772" i="1"/>
  <c r="AH772" i="1"/>
  <c r="AG772" i="1"/>
  <c r="AF772" i="1"/>
  <c r="AE772" i="1"/>
  <c r="AD772" i="1"/>
  <c r="AC772" i="1"/>
  <c r="AB772" i="1"/>
  <c r="AA772" i="1"/>
  <c r="Z772" i="1"/>
  <c r="Y772" i="1"/>
  <c r="X772" i="1"/>
  <c r="V772" i="1"/>
  <c r="U772" i="1"/>
  <c r="T772" i="1"/>
  <c r="R772" i="1"/>
  <c r="Q772" i="1"/>
  <c r="P772" i="1"/>
  <c r="O772" i="1"/>
  <c r="B772" i="1"/>
  <c r="N772" i="1" s="1"/>
  <c r="A772" i="1"/>
  <c r="AN771" i="1"/>
  <c r="AQ771" i="1" s="1"/>
  <c r="Y770" i="1"/>
  <c r="AN770" i="1" s="1"/>
  <c r="AQ770" i="1" s="1"/>
  <c r="AN769" i="1"/>
  <c r="AQ769" i="1" s="1"/>
  <c r="W769" i="1"/>
  <c r="W768" i="1"/>
  <c r="AN767" i="1"/>
  <c r="AQ767" i="1" s="1"/>
  <c r="W767" i="1"/>
  <c r="S766" i="1"/>
  <c r="AN766" i="1" s="1"/>
  <c r="AQ766" i="1" s="1"/>
  <c r="AN765" i="1"/>
  <c r="AQ765" i="1" s="1"/>
  <c r="S765" i="1"/>
  <c r="S764" i="1"/>
  <c r="AN764" i="1" s="1"/>
  <c r="AQ764" i="1" s="1"/>
  <c r="AN763" i="1"/>
  <c r="AQ763" i="1" s="1"/>
  <c r="S763" i="1"/>
  <c r="Y762" i="1"/>
  <c r="S762" i="1"/>
  <c r="AN762" i="1" s="1"/>
  <c r="AQ762" i="1" s="1"/>
  <c r="S761" i="1"/>
  <c r="AN761" i="1" s="1"/>
  <c r="AQ761" i="1" s="1"/>
  <c r="AN760" i="1"/>
  <c r="AQ760" i="1" s="1"/>
  <c r="S760" i="1"/>
  <c r="S759" i="1"/>
  <c r="AN759" i="1" s="1"/>
  <c r="AQ759" i="1" s="1"/>
  <c r="AN758" i="1"/>
  <c r="AQ758" i="1" s="1"/>
  <c r="S758" i="1"/>
  <c r="AN757" i="1"/>
  <c r="AQ757" i="1" s="1"/>
  <c r="S756" i="1"/>
  <c r="AN756" i="1" s="1"/>
  <c r="AQ756" i="1" s="1"/>
  <c r="AN755" i="1"/>
  <c r="AQ755" i="1" s="1"/>
  <c r="S755" i="1"/>
  <c r="AN754" i="1"/>
  <c r="AQ754" i="1" s="1"/>
  <c r="S753" i="1"/>
  <c r="AN752" i="1"/>
  <c r="AQ752" i="1" s="1"/>
  <c r="AN751" i="1"/>
  <c r="AQ751" i="1" s="1"/>
  <c r="AN750" i="1"/>
  <c r="AQ750" i="1" s="1"/>
  <c r="AN749" i="1"/>
  <c r="AP748" i="1"/>
  <c r="AO748" i="1"/>
  <c r="AM748" i="1"/>
  <c r="AL748" i="1"/>
  <c r="AK748" i="1"/>
  <c r="AJ748" i="1"/>
  <c r="AI748" i="1"/>
  <c r="AH748" i="1"/>
  <c r="AG748" i="1"/>
  <c r="AF748" i="1"/>
  <c r="AE748" i="1"/>
  <c r="AD748" i="1"/>
  <c r="AC748" i="1"/>
  <c r="AB748" i="1"/>
  <c r="AA748" i="1"/>
  <c r="Z748" i="1"/>
  <c r="Y748" i="1"/>
  <c r="X748" i="1"/>
  <c r="W748" i="1"/>
  <c r="V748" i="1"/>
  <c r="T748" i="1"/>
  <c r="S748" i="1"/>
  <c r="R748" i="1"/>
  <c r="Q748" i="1"/>
  <c r="P748" i="1"/>
  <c r="O748" i="1"/>
  <c r="B748" i="1"/>
  <c r="N748" i="1" s="1"/>
  <c r="A748" i="1"/>
  <c r="AN747" i="1"/>
  <c r="AQ747" i="1" s="1"/>
  <c r="AN746" i="1"/>
  <c r="AQ746" i="1" s="1"/>
  <c r="AN745" i="1"/>
  <c r="AQ745" i="1" s="1"/>
  <c r="AN744" i="1"/>
  <c r="AQ744" i="1" s="1"/>
  <c r="AN743" i="1"/>
  <c r="AQ743" i="1" s="1"/>
  <c r="AN742" i="1"/>
  <c r="AQ742" i="1" s="1"/>
  <c r="AN741" i="1"/>
  <c r="AQ741" i="1" s="1"/>
  <c r="AN740" i="1"/>
  <c r="AQ740" i="1" s="1"/>
  <c r="Y740" i="1"/>
  <c r="U739" i="1"/>
  <c r="AN738" i="1"/>
  <c r="AQ738" i="1" s="1"/>
  <c r="AN737" i="1"/>
  <c r="AQ737" i="1" s="1"/>
  <c r="AN736" i="1"/>
  <c r="AQ736" i="1" s="1"/>
  <c r="AN735" i="1"/>
  <c r="AQ735" i="1" s="1"/>
  <c r="AN734" i="1"/>
  <c r="AQ734" i="1" s="1"/>
  <c r="AN733" i="1"/>
  <c r="AQ733" i="1" s="1"/>
  <c r="AN732" i="1"/>
  <c r="AQ732" i="1" s="1"/>
  <c r="AN731" i="1"/>
  <c r="AQ731" i="1" s="1"/>
  <c r="AN730" i="1"/>
  <c r="AQ730" i="1" s="1"/>
  <c r="AN729" i="1"/>
  <c r="AQ729" i="1" s="1"/>
  <c r="AN728" i="1"/>
  <c r="AQ728" i="1" s="1"/>
  <c r="AN727" i="1"/>
  <c r="AQ727" i="1" s="1"/>
  <c r="AN726" i="1"/>
  <c r="AQ726" i="1" s="1"/>
  <c r="AN725" i="1"/>
  <c r="AQ725" i="1" s="1"/>
  <c r="AN724" i="1"/>
  <c r="AQ724" i="1" s="1"/>
  <c r="AN723" i="1"/>
  <c r="AQ723" i="1" s="1"/>
  <c r="AN722" i="1"/>
  <c r="AQ722" i="1" s="1"/>
  <c r="AN721" i="1"/>
  <c r="AQ721" i="1" s="1"/>
  <c r="AN720" i="1"/>
  <c r="AQ720" i="1" s="1"/>
  <c r="AN719" i="1"/>
  <c r="AQ719" i="1" s="1"/>
  <c r="AN718" i="1"/>
  <c r="AQ718" i="1" s="1"/>
  <c r="AN717" i="1"/>
  <c r="AQ717" i="1" s="1"/>
  <c r="AN716" i="1"/>
  <c r="AQ716" i="1" s="1"/>
  <c r="AN715" i="1"/>
  <c r="AQ715" i="1" s="1"/>
  <c r="AN714" i="1"/>
  <c r="AQ714" i="1" s="1"/>
  <c r="AN713" i="1"/>
  <c r="AQ713" i="1" s="1"/>
  <c r="AN712" i="1"/>
  <c r="AQ712" i="1" s="1"/>
  <c r="AN711" i="1"/>
  <c r="AQ711" i="1" s="1"/>
  <c r="AN710" i="1"/>
  <c r="AQ710" i="1" s="1"/>
  <c r="AN709" i="1"/>
  <c r="AQ709" i="1" s="1"/>
  <c r="AN708" i="1"/>
  <c r="AQ708" i="1" s="1"/>
  <c r="AN707" i="1"/>
  <c r="AQ707" i="1" s="1"/>
  <c r="AN706" i="1"/>
  <c r="AQ706" i="1" s="1"/>
  <c r="AN705" i="1"/>
  <c r="AQ705" i="1" s="1"/>
  <c r="AN704" i="1"/>
  <c r="AQ704" i="1" s="1"/>
  <c r="AN703" i="1"/>
  <c r="AQ703" i="1" s="1"/>
  <c r="AN702" i="1"/>
  <c r="AQ702" i="1" s="1"/>
  <c r="AN701" i="1"/>
  <c r="AQ701" i="1" s="1"/>
  <c r="AP700" i="1"/>
  <c r="AO700" i="1"/>
  <c r="AM700" i="1"/>
  <c r="AL700" i="1"/>
  <c r="AK700" i="1"/>
  <c r="AJ700" i="1"/>
  <c r="AI700" i="1"/>
  <c r="AH700" i="1"/>
  <c r="AG700" i="1"/>
  <c r="AF700" i="1"/>
  <c r="AE700" i="1"/>
  <c r="AD700" i="1"/>
  <c r="AC700" i="1"/>
  <c r="AB700" i="1"/>
  <c r="AA700" i="1"/>
  <c r="Z700" i="1"/>
  <c r="Y700" i="1"/>
  <c r="X700" i="1"/>
  <c r="W700" i="1"/>
  <c r="V700" i="1"/>
  <c r="U700" i="1"/>
  <c r="T700" i="1"/>
  <c r="S700" i="1"/>
  <c r="R700" i="1"/>
  <c r="Q700" i="1"/>
  <c r="P700" i="1"/>
  <c r="O700" i="1"/>
  <c r="B700" i="1"/>
  <c r="N700" i="1" s="1"/>
  <c r="A700" i="1"/>
  <c r="AN699" i="1"/>
  <c r="AQ699" i="1" s="1"/>
  <c r="AN698" i="1"/>
  <c r="AQ698" i="1" s="1"/>
  <c r="AN697" i="1"/>
  <c r="AQ697" i="1" s="1"/>
  <c r="AN696" i="1"/>
  <c r="AQ696" i="1" s="1"/>
  <c r="AN695" i="1"/>
  <c r="AN694" i="1"/>
  <c r="AQ694" i="1" s="1"/>
  <c r="AP693" i="1"/>
  <c r="AO693" i="1"/>
  <c r="AM693" i="1"/>
  <c r="AL693" i="1"/>
  <c r="AK693" i="1"/>
  <c r="AJ693" i="1"/>
  <c r="AI693" i="1"/>
  <c r="AH693" i="1"/>
  <c r="AG693" i="1"/>
  <c r="AF693" i="1"/>
  <c r="AE693" i="1"/>
  <c r="AD693" i="1"/>
  <c r="AC693" i="1"/>
  <c r="AB693" i="1"/>
  <c r="AA693" i="1"/>
  <c r="Z693" i="1"/>
  <c r="X693" i="1"/>
  <c r="W693" i="1"/>
  <c r="V693" i="1"/>
  <c r="U693" i="1"/>
  <c r="T693" i="1"/>
  <c r="S693" i="1"/>
  <c r="R693" i="1"/>
  <c r="Q693" i="1"/>
  <c r="P693" i="1"/>
  <c r="O693" i="1"/>
  <c r="B693" i="1"/>
  <c r="N693" i="1" s="1"/>
  <c r="A693" i="1"/>
  <c r="AN692" i="1"/>
  <c r="AQ692" i="1" s="1"/>
  <c r="AN691" i="1"/>
  <c r="AQ691" i="1" s="1"/>
  <c r="AN690" i="1"/>
  <c r="AQ690" i="1" s="1"/>
  <c r="AN689" i="1"/>
  <c r="AQ689" i="1" s="1"/>
  <c r="AN688" i="1"/>
  <c r="AQ688" i="1" s="1"/>
  <c r="AN687" i="1"/>
  <c r="AQ687" i="1" s="1"/>
  <c r="AN686" i="1"/>
  <c r="AQ686" i="1" s="1"/>
  <c r="AN685" i="1"/>
  <c r="AQ685" i="1" s="1"/>
  <c r="AN684" i="1"/>
  <c r="AQ684" i="1" s="1"/>
  <c r="AN683" i="1"/>
  <c r="AQ683" i="1" s="1"/>
  <c r="AN682" i="1"/>
  <c r="AQ682" i="1" s="1"/>
  <c r="AN681" i="1"/>
  <c r="AQ681" i="1" s="1"/>
  <c r="AN680" i="1"/>
  <c r="AQ680" i="1" s="1"/>
  <c r="AN679" i="1"/>
  <c r="AQ679" i="1" s="1"/>
  <c r="AN678" i="1"/>
  <c r="AQ678" i="1" s="1"/>
  <c r="AN677" i="1"/>
  <c r="AQ677" i="1" s="1"/>
  <c r="AN676" i="1"/>
  <c r="AQ676" i="1" s="1"/>
  <c r="AN675" i="1"/>
  <c r="AQ675" i="1" s="1"/>
  <c r="AN674" i="1"/>
  <c r="AQ674" i="1" s="1"/>
  <c r="AN673" i="1"/>
  <c r="AQ673" i="1" s="1"/>
  <c r="AN672" i="1"/>
  <c r="AQ672" i="1" s="1"/>
  <c r="AN671" i="1"/>
  <c r="AQ671" i="1" s="1"/>
  <c r="AN670" i="1"/>
  <c r="AQ670" i="1" s="1"/>
  <c r="AN669" i="1"/>
  <c r="AQ669" i="1" s="1"/>
  <c r="AN668" i="1"/>
  <c r="AQ668" i="1" s="1"/>
  <c r="AN667" i="1"/>
  <c r="AQ667" i="1" s="1"/>
  <c r="AN666" i="1"/>
  <c r="AQ666" i="1" s="1"/>
  <c r="AN665" i="1"/>
  <c r="AQ665" i="1" s="1"/>
  <c r="AN664" i="1"/>
  <c r="AQ664" i="1" s="1"/>
  <c r="AN663" i="1"/>
  <c r="AQ663" i="1" s="1"/>
  <c r="AN662" i="1"/>
  <c r="AQ662" i="1" s="1"/>
  <c r="AN661" i="1"/>
  <c r="AQ661" i="1" s="1"/>
  <c r="AN660" i="1"/>
  <c r="AQ660" i="1" s="1"/>
  <c r="AN659" i="1"/>
  <c r="AQ659" i="1" s="1"/>
  <c r="AN658" i="1"/>
  <c r="AQ658" i="1" s="1"/>
  <c r="AN657" i="1"/>
  <c r="AQ657" i="1" s="1"/>
  <c r="AN656" i="1"/>
  <c r="AQ656" i="1" s="1"/>
  <c r="AN655" i="1"/>
  <c r="AQ655" i="1" s="1"/>
  <c r="AN654" i="1"/>
  <c r="AQ654" i="1" s="1"/>
  <c r="AN653" i="1"/>
  <c r="AQ653" i="1" s="1"/>
  <c r="AN652" i="1"/>
  <c r="AQ652" i="1" s="1"/>
  <c r="AN651" i="1"/>
  <c r="AQ651" i="1" s="1"/>
  <c r="AN650" i="1"/>
  <c r="AQ650" i="1" s="1"/>
  <c r="AN649" i="1"/>
  <c r="AQ649" i="1" s="1"/>
  <c r="AN648" i="1"/>
  <c r="AQ648" i="1" s="1"/>
  <c r="AN647" i="1"/>
  <c r="AQ647" i="1" s="1"/>
  <c r="AN646" i="1"/>
  <c r="AQ646" i="1" s="1"/>
  <c r="AN645" i="1"/>
  <c r="AQ645" i="1" s="1"/>
  <c r="AN644" i="1"/>
  <c r="AQ644" i="1" s="1"/>
  <c r="AN643" i="1"/>
  <c r="AQ643" i="1" s="1"/>
  <c r="AN642" i="1"/>
  <c r="AQ642" i="1" s="1"/>
  <c r="AN641" i="1"/>
  <c r="AQ641" i="1" s="1"/>
  <c r="AN640" i="1"/>
  <c r="AQ640" i="1" s="1"/>
  <c r="AN639" i="1"/>
  <c r="AQ639" i="1" s="1"/>
  <c r="AN638" i="1"/>
  <c r="AQ638" i="1" s="1"/>
  <c r="AN637" i="1"/>
  <c r="AQ637" i="1" s="1"/>
  <c r="AN636" i="1"/>
  <c r="AQ636" i="1" s="1"/>
  <c r="AN635" i="1"/>
  <c r="AQ635" i="1" s="1"/>
  <c r="AN634" i="1"/>
  <c r="AQ634" i="1" s="1"/>
  <c r="AN633" i="1"/>
  <c r="AQ633" i="1" s="1"/>
  <c r="AN632" i="1"/>
  <c r="AQ632" i="1" s="1"/>
  <c r="AN631" i="1"/>
  <c r="AQ631" i="1" s="1"/>
  <c r="AN630" i="1"/>
  <c r="AQ630" i="1" s="1"/>
  <c r="AN629" i="1"/>
  <c r="AQ629" i="1" s="1"/>
  <c r="Y629" i="1"/>
  <c r="Y693" i="1" s="1"/>
  <c r="AN628" i="1"/>
  <c r="AQ628" i="1" s="1"/>
  <c r="AN627" i="1"/>
  <c r="AQ627" i="1" s="1"/>
  <c r="AN626" i="1"/>
  <c r="AQ626" i="1" s="1"/>
  <c r="AN625" i="1"/>
  <c r="AQ625" i="1" s="1"/>
  <c r="AP624" i="1"/>
  <c r="AO624" i="1"/>
  <c r="AM624" i="1"/>
  <c r="AL624" i="1"/>
  <c r="AK624" i="1"/>
  <c r="AJ624" i="1"/>
  <c r="AI624" i="1"/>
  <c r="AH624" i="1"/>
  <c r="AG624" i="1"/>
  <c r="AF624" i="1"/>
  <c r="AE624" i="1"/>
  <c r="AD624" i="1"/>
  <c r="AC624" i="1"/>
  <c r="AB624" i="1"/>
  <c r="AA624" i="1"/>
  <c r="Z624" i="1"/>
  <c r="Y624" i="1"/>
  <c r="X624" i="1"/>
  <c r="W624" i="1"/>
  <c r="V624" i="1"/>
  <c r="U624" i="1"/>
  <c r="T624" i="1"/>
  <c r="S624" i="1"/>
  <c r="R624" i="1"/>
  <c r="Q624" i="1"/>
  <c r="P624" i="1"/>
  <c r="O624" i="1"/>
  <c r="B624" i="1"/>
  <c r="N624" i="1" s="1"/>
  <c r="A624" i="1"/>
  <c r="AN623" i="1"/>
  <c r="AN624" i="1" s="1"/>
  <c r="AP622" i="1"/>
  <c r="AO622" i="1"/>
  <c r="AM622" i="1"/>
  <c r="AL622" i="1"/>
  <c r="AK622" i="1"/>
  <c r="AJ622" i="1"/>
  <c r="AI622" i="1"/>
  <c r="AH622" i="1"/>
  <c r="AG622" i="1"/>
  <c r="AF622" i="1"/>
  <c r="AE622" i="1"/>
  <c r="AD622" i="1"/>
  <c r="AC622" i="1"/>
  <c r="AB622" i="1"/>
  <c r="AA622" i="1"/>
  <c r="Z622" i="1"/>
  <c r="Y622" i="1"/>
  <c r="X622" i="1"/>
  <c r="W622" i="1"/>
  <c r="V622" i="1"/>
  <c r="U622" i="1"/>
  <c r="T622" i="1"/>
  <c r="S622" i="1"/>
  <c r="R622" i="1"/>
  <c r="Q622" i="1"/>
  <c r="P622" i="1"/>
  <c r="O622" i="1"/>
  <c r="B622" i="1"/>
  <c r="N622" i="1" s="1"/>
  <c r="A622" i="1"/>
  <c r="AN621" i="1"/>
  <c r="AQ621" i="1" s="1"/>
  <c r="AN620" i="1"/>
  <c r="AQ620" i="1" s="1"/>
  <c r="AP619" i="1"/>
  <c r="AO619" i="1"/>
  <c r="AM619" i="1"/>
  <c r="AL619" i="1"/>
  <c r="AK619" i="1"/>
  <c r="AJ619" i="1"/>
  <c r="AI619" i="1"/>
  <c r="AH619" i="1"/>
  <c r="AG619" i="1"/>
  <c r="AF619" i="1"/>
  <c r="AE619" i="1"/>
  <c r="AD619" i="1"/>
  <c r="AC619" i="1"/>
  <c r="AB619" i="1"/>
  <c r="AA619" i="1"/>
  <c r="Z619" i="1"/>
  <c r="Y619" i="1"/>
  <c r="X619" i="1"/>
  <c r="W619" i="1"/>
  <c r="V619" i="1"/>
  <c r="U619" i="1"/>
  <c r="T619" i="1"/>
  <c r="S619" i="1"/>
  <c r="R619" i="1"/>
  <c r="Q619" i="1"/>
  <c r="P619" i="1"/>
  <c r="O619" i="1"/>
  <c r="B619" i="1"/>
  <c r="N619" i="1" s="1"/>
  <c r="A619" i="1"/>
  <c r="AN618" i="1"/>
  <c r="AQ618" i="1" s="1"/>
  <c r="AN617" i="1"/>
  <c r="AQ617" i="1" s="1"/>
  <c r="AN616" i="1"/>
  <c r="AQ616" i="1" s="1"/>
  <c r="AN615" i="1"/>
  <c r="AQ615" i="1" s="1"/>
  <c r="AN614" i="1"/>
  <c r="AQ614" i="1" s="1"/>
  <c r="AN613" i="1"/>
  <c r="AQ613" i="1" s="1"/>
  <c r="AN612" i="1"/>
  <c r="AQ612" i="1" s="1"/>
  <c r="AN611" i="1"/>
  <c r="AQ611" i="1" s="1"/>
  <c r="AN610" i="1"/>
  <c r="AQ610" i="1" s="1"/>
  <c r="AN609" i="1"/>
  <c r="AQ609" i="1" s="1"/>
  <c r="AN608" i="1"/>
  <c r="AQ608" i="1" s="1"/>
  <c r="AN607" i="1"/>
  <c r="AQ607" i="1" s="1"/>
  <c r="AN606" i="1"/>
  <c r="AQ606" i="1" s="1"/>
  <c r="AN605" i="1"/>
  <c r="AP604" i="1"/>
  <c r="AO604" i="1"/>
  <c r="AM604" i="1"/>
  <c r="AL604" i="1"/>
  <c r="AK604" i="1"/>
  <c r="AJ604" i="1"/>
  <c r="AI604" i="1"/>
  <c r="AH604" i="1"/>
  <c r="AG604" i="1"/>
  <c r="AF604" i="1"/>
  <c r="AE604" i="1"/>
  <c r="AD604" i="1"/>
  <c r="AC604" i="1"/>
  <c r="AB604" i="1"/>
  <c r="AA604" i="1"/>
  <c r="Z604" i="1"/>
  <c r="Y604" i="1"/>
  <c r="X604" i="1"/>
  <c r="W604" i="1"/>
  <c r="V604" i="1"/>
  <c r="U604" i="1"/>
  <c r="T604" i="1"/>
  <c r="S604" i="1"/>
  <c r="R604" i="1"/>
  <c r="Q604" i="1"/>
  <c r="P604" i="1"/>
  <c r="O604" i="1"/>
  <c r="B604" i="1"/>
  <c r="N604" i="1" s="1"/>
  <c r="A604" i="1"/>
  <c r="AN603" i="1"/>
  <c r="AN604" i="1" s="1"/>
  <c r="W603" i="1"/>
  <c r="AP602" i="1"/>
  <c r="AO602" i="1"/>
  <c r="AM602" i="1"/>
  <c r="AL602" i="1"/>
  <c r="AK602" i="1"/>
  <c r="AJ602" i="1"/>
  <c r="AI602" i="1"/>
  <c r="AH602" i="1"/>
  <c r="AG602" i="1"/>
  <c r="AF602" i="1"/>
  <c r="AE602" i="1"/>
  <c r="AD602" i="1"/>
  <c r="AC602" i="1"/>
  <c r="AB602" i="1"/>
  <c r="AA602" i="1"/>
  <c r="Z602" i="1"/>
  <c r="Y602" i="1"/>
  <c r="X602" i="1"/>
  <c r="W602" i="1"/>
  <c r="V602" i="1"/>
  <c r="U602" i="1"/>
  <c r="T602" i="1"/>
  <c r="S602" i="1"/>
  <c r="R602" i="1"/>
  <c r="Q602" i="1"/>
  <c r="P602" i="1"/>
  <c r="O602" i="1"/>
  <c r="B602" i="1"/>
  <c r="N602" i="1" s="1"/>
  <c r="A602" i="1"/>
  <c r="AN601" i="1"/>
  <c r="AQ601" i="1" s="1"/>
  <c r="AN600" i="1"/>
  <c r="AQ600" i="1" s="1"/>
  <c r="AN599" i="1"/>
  <c r="AQ599" i="1" s="1"/>
  <c r="AN598" i="1"/>
  <c r="AQ598" i="1" s="1"/>
  <c r="AN597" i="1"/>
  <c r="AQ597" i="1" s="1"/>
  <c r="AN596" i="1"/>
  <c r="AQ596" i="1" s="1"/>
  <c r="AN595" i="1"/>
  <c r="AP594" i="1"/>
  <c r="AO594" i="1"/>
  <c r="AM594" i="1"/>
  <c r="AL594" i="1"/>
  <c r="AK594" i="1"/>
  <c r="AJ594" i="1"/>
  <c r="AI594" i="1"/>
  <c r="AH594" i="1"/>
  <c r="AG594" i="1"/>
  <c r="AF594" i="1"/>
  <c r="AE594" i="1"/>
  <c r="AD594" i="1"/>
  <c r="AC594" i="1"/>
  <c r="AB594" i="1"/>
  <c r="AA594" i="1"/>
  <c r="Z594" i="1"/>
  <c r="X594" i="1"/>
  <c r="W594" i="1"/>
  <c r="V594" i="1"/>
  <c r="U594" i="1"/>
  <c r="T594" i="1"/>
  <c r="S594" i="1"/>
  <c r="R594" i="1"/>
  <c r="Q594" i="1"/>
  <c r="P594" i="1"/>
  <c r="O594" i="1"/>
  <c r="B594" i="1"/>
  <c r="N594" i="1" s="1"/>
  <c r="A594" i="1"/>
  <c r="Y593" i="1"/>
  <c r="AN593" i="1" s="1"/>
  <c r="AQ593" i="1" s="1"/>
  <c r="Y592" i="1"/>
  <c r="AN592" i="1" s="1"/>
  <c r="AQ592" i="1" s="1"/>
  <c r="AN591" i="1"/>
  <c r="AQ591" i="1" s="1"/>
  <c r="AN590" i="1"/>
  <c r="AQ590" i="1" s="1"/>
  <c r="AP589" i="1"/>
  <c r="AO589" i="1"/>
  <c r="AM589" i="1"/>
  <c r="AL589" i="1"/>
  <c r="AK589" i="1"/>
  <c r="AJ589" i="1"/>
  <c r="AI589" i="1"/>
  <c r="AH589" i="1"/>
  <c r="AG589" i="1"/>
  <c r="AF589" i="1"/>
  <c r="AE589" i="1"/>
  <c r="AD589" i="1"/>
  <c r="AC589" i="1"/>
  <c r="AB589" i="1"/>
  <c r="AA589" i="1"/>
  <c r="Z589" i="1"/>
  <c r="Y589" i="1"/>
  <c r="X589" i="1"/>
  <c r="W589" i="1"/>
  <c r="V589" i="1"/>
  <c r="U589" i="1"/>
  <c r="T589" i="1"/>
  <c r="S589" i="1"/>
  <c r="R589" i="1"/>
  <c r="Q589" i="1"/>
  <c r="P589" i="1"/>
  <c r="O589" i="1"/>
  <c r="B589" i="1"/>
  <c r="N589" i="1" s="1"/>
  <c r="A589" i="1"/>
  <c r="AN588" i="1"/>
  <c r="AN589" i="1" s="1"/>
  <c r="AP587" i="1"/>
  <c r="AO587" i="1"/>
  <c r="AM587" i="1"/>
  <c r="AL587" i="1"/>
  <c r="AK587" i="1"/>
  <c r="AJ587" i="1"/>
  <c r="AI587" i="1"/>
  <c r="AH587" i="1"/>
  <c r="AG587" i="1"/>
  <c r="AF587" i="1"/>
  <c r="AE587" i="1"/>
  <c r="AD587" i="1"/>
  <c r="AC587" i="1"/>
  <c r="AB587" i="1"/>
  <c r="AA587" i="1"/>
  <c r="Z587" i="1"/>
  <c r="Y587" i="1"/>
  <c r="X587" i="1"/>
  <c r="W587" i="1"/>
  <c r="V587" i="1"/>
  <c r="U587" i="1"/>
  <c r="T587" i="1"/>
  <c r="S587" i="1"/>
  <c r="R587" i="1"/>
  <c r="Q587" i="1"/>
  <c r="P587" i="1"/>
  <c r="O587" i="1"/>
  <c r="B587" i="1"/>
  <c r="N587" i="1" s="1"/>
  <c r="A587" i="1"/>
  <c r="AN586" i="1"/>
  <c r="AQ586" i="1" s="1"/>
  <c r="AQ587" i="1" s="1"/>
  <c r="AP585" i="1"/>
  <c r="AO585" i="1"/>
  <c r="AM585" i="1"/>
  <c r="AL585" i="1"/>
  <c r="AK585" i="1"/>
  <c r="AJ585" i="1"/>
  <c r="AI585" i="1"/>
  <c r="AH585" i="1"/>
  <c r="AG585" i="1"/>
  <c r="AF585" i="1"/>
  <c r="AE585" i="1"/>
  <c r="AD585" i="1"/>
  <c r="AC585" i="1"/>
  <c r="AB585" i="1"/>
  <c r="AA585" i="1"/>
  <c r="Z585" i="1"/>
  <c r="Y585" i="1"/>
  <c r="X585" i="1"/>
  <c r="W585" i="1"/>
  <c r="V585" i="1"/>
  <c r="U585" i="1"/>
  <c r="T585" i="1"/>
  <c r="S585" i="1"/>
  <c r="R585" i="1"/>
  <c r="Q585" i="1"/>
  <c r="P585" i="1"/>
  <c r="O585" i="1"/>
  <c r="B585" i="1"/>
  <c r="N585" i="1" s="1"/>
  <c r="A585" i="1"/>
  <c r="AN584" i="1"/>
  <c r="AN585" i="1" s="1"/>
  <c r="AP583" i="1"/>
  <c r="AO583" i="1"/>
  <c r="AM583" i="1"/>
  <c r="AL583" i="1"/>
  <c r="AK583" i="1"/>
  <c r="AJ583" i="1"/>
  <c r="AI583" i="1"/>
  <c r="AH583" i="1"/>
  <c r="AG583" i="1"/>
  <c r="AF583" i="1"/>
  <c r="AE583" i="1"/>
  <c r="AD583" i="1"/>
  <c r="AC583" i="1"/>
  <c r="AB583" i="1"/>
  <c r="AA583" i="1"/>
  <c r="Z583" i="1"/>
  <c r="Y583" i="1"/>
  <c r="X583" i="1"/>
  <c r="W583" i="1"/>
  <c r="V583" i="1"/>
  <c r="U583" i="1"/>
  <c r="T583" i="1"/>
  <c r="S583" i="1"/>
  <c r="R583" i="1"/>
  <c r="Q583" i="1"/>
  <c r="P583" i="1"/>
  <c r="O583" i="1"/>
  <c r="B583" i="1"/>
  <c r="N583" i="1" s="1"/>
  <c r="A583" i="1"/>
  <c r="AN582" i="1"/>
  <c r="AQ582" i="1" s="1"/>
  <c r="AQ583" i="1" s="1"/>
  <c r="AP581" i="1"/>
  <c r="AO581" i="1"/>
  <c r="AM581" i="1"/>
  <c r="AL581" i="1"/>
  <c r="AK581" i="1"/>
  <c r="AJ581" i="1"/>
  <c r="AI581" i="1"/>
  <c r="AH581" i="1"/>
  <c r="AG581" i="1"/>
  <c r="AF581" i="1"/>
  <c r="AE581" i="1"/>
  <c r="AD581" i="1"/>
  <c r="AC581" i="1"/>
  <c r="AB581" i="1"/>
  <c r="AA581" i="1"/>
  <c r="Z581" i="1"/>
  <c r="Y581" i="1"/>
  <c r="X581" i="1"/>
  <c r="W581" i="1"/>
  <c r="V581" i="1"/>
  <c r="U581" i="1"/>
  <c r="T581" i="1"/>
  <c r="S581" i="1"/>
  <c r="R581" i="1"/>
  <c r="Q581" i="1"/>
  <c r="P581" i="1"/>
  <c r="O581" i="1"/>
  <c r="B581" i="1"/>
  <c r="N581" i="1" s="1"/>
  <c r="A581" i="1"/>
  <c r="AN580" i="1"/>
  <c r="AQ580" i="1" s="1"/>
  <c r="AN579" i="1"/>
  <c r="AQ579" i="1" s="1"/>
  <c r="AN578" i="1"/>
  <c r="AP577" i="1"/>
  <c r="AO577" i="1"/>
  <c r="AM577" i="1"/>
  <c r="AL577" i="1"/>
  <c r="AK577" i="1"/>
  <c r="AJ577" i="1"/>
  <c r="AI577" i="1"/>
  <c r="AH577" i="1"/>
  <c r="AG577" i="1"/>
  <c r="AF577" i="1"/>
  <c r="AE577" i="1"/>
  <c r="AD577" i="1"/>
  <c r="AC577" i="1"/>
  <c r="AB577" i="1"/>
  <c r="AA577" i="1"/>
  <c r="Z577" i="1"/>
  <c r="Y577" i="1"/>
  <c r="X577" i="1"/>
  <c r="W577" i="1"/>
  <c r="V577" i="1"/>
  <c r="U577" i="1"/>
  <c r="T577" i="1"/>
  <c r="S577" i="1"/>
  <c r="R577" i="1"/>
  <c r="Q577" i="1"/>
  <c r="P577" i="1"/>
  <c r="O577" i="1"/>
  <c r="B577" i="1"/>
  <c r="N577" i="1" s="1"/>
  <c r="A577" i="1"/>
  <c r="AN576" i="1"/>
  <c r="AQ576" i="1" s="1"/>
  <c r="AN575" i="1"/>
  <c r="AQ575" i="1" s="1"/>
  <c r="AN574" i="1"/>
  <c r="AQ574" i="1" s="1"/>
  <c r="AN573" i="1"/>
  <c r="AQ573" i="1" s="1"/>
  <c r="AN572" i="1"/>
  <c r="AQ572" i="1" s="1"/>
  <c r="AN571" i="1"/>
  <c r="AQ571" i="1" s="1"/>
  <c r="AN570" i="1"/>
  <c r="AQ570" i="1" s="1"/>
  <c r="AN569" i="1"/>
  <c r="AQ569" i="1" s="1"/>
  <c r="AP568" i="1"/>
  <c r="AO568" i="1"/>
  <c r="AM568" i="1"/>
  <c r="AL568" i="1"/>
  <c r="AK568" i="1"/>
  <c r="AJ568" i="1"/>
  <c r="AI568" i="1"/>
  <c r="AH568" i="1"/>
  <c r="AG568" i="1"/>
  <c r="AF568" i="1"/>
  <c r="AE568" i="1"/>
  <c r="AD568" i="1"/>
  <c r="AC568" i="1"/>
  <c r="AB568" i="1"/>
  <c r="AA568" i="1"/>
  <c r="Z568" i="1"/>
  <c r="Y568" i="1"/>
  <c r="X568" i="1"/>
  <c r="W568" i="1"/>
  <c r="V568" i="1"/>
  <c r="U568" i="1"/>
  <c r="T568" i="1"/>
  <c r="S568" i="1"/>
  <c r="R568" i="1"/>
  <c r="Q568" i="1"/>
  <c r="P568" i="1"/>
  <c r="O568" i="1"/>
  <c r="B568" i="1"/>
  <c r="N568" i="1" s="1"/>
  <c r="A568" i="1"/>
  <c r="AN567" i="1"/>
  <c r="AQ567" i="1" s="1"/>
  <c r="AQ568" i="1" s="1"/>
  <c r="AP566" i="1"/>
  <c r="AO566" i="1"/>
  <c r="AM566" i="1"/>
  <c r="AL566" i="1"/>
  <c r="AK566" i="1"/>
  <c r="AJ566" i="1"/>
  <c r="AI566" i="1"/>
  <c r="AH566" i="1"/>
  <c r="AG566" i="1"/>
  <c r="AF566" i="1"/>
  <c r="AE566" i="1"/>
  <c r="AD566" i="1"/>
  <c r="AC566" i="1"/>
  <c r="AB566" i="1"/>
  <c r="AA566" i="1"/>
  <c r="Z566" i="1"/>
  <c r="Y566" i="1"/>
  <c r="X566" i="1"/>
  <c r="W566" i="1"/>
  <c r="V566" i="1"/>
  <c r="T566" i="1"/>
  <c r="S566" i="1"/>
  <c r="R566" i="1"/>
  <c r="Q566" i="1"/>
  <c r="P566" i="1"/>
  <c r="O566" i="1"/>
  <c r="B566" i="1"/>
  <c r="N566" i="1" s="1"/>
  <c r="A566" i="1"/>
  <c r="AN565" i="1"/>
  <c r="AN566" i="1" s="1"/>
  <c r="U565" i="1"/>
  <c r="U566" i="1" s="1"/>
  <c r="AP564" i="1"/>
  <c r="AO564" i="1"/>
  <c r="AM564" i="1"/>
  <c r="AL564" i="1"/>
  <c r="AK564" i="1"/>
  <c r="AJ564" i="1"/>
  <c r="AI564" i="1"/>
  <c r="AH564" i="1"/>
  <c r="AG564" i="1"/>
  <c r="AF564" i="1"/>
  <c r="AE564" i="1"/>
  <c r="AD564" i="1"/>
  <c r="AC564" i="1"/>
  <c r="AB564" i="1"/>
  <c r="AA564" i="1"/>
  <c r="Z564" i="1"/>
  <c r="Y564" i="1"/>
  <c r="X564" i="1"/>
  <c r="W564" i="1"/>
  <c r="V564" i="1"/>
  <c r="U564" i="1"/>
  <c r="T564" i="1"/>
  <c r="S564" i="1"/>
  <c r="R564" i="1"/>
  <c r="Q564" i="1"/>
  <c r="P564" i="1"/>
  <c r="O564" i="1"/>
  <c r="B564" i="1"/>
  <c r="N564" i="1" s="1"/>
  <c r="A564" i="1"/>
  <c r="AN563" i="1"/>
  <c r="AQ563" i="1" s="1"/>
  <c r="AN562" i="1"/>
  <c r="AP561" i="1"/>
  <c r="AO561" i="1"/>
  <c r="AM561" i="1"/>
  <c r="AL561" i="1"/>
  <c r="AK561" i="1"/>
  <c r="AJ561" i="1"/>
  <c r="AI561" i="1"/>
  <c r="AH561" i="1"/>
  <c r="AG561" i="1"/>
  <c r="AF561" i="1"/>
  <c r="AE561" i="1"/>
  <c r="AD561" i="1"/>
  <c r="AC561" i="1"/>
  <c r="AB561" i="1"/>
  <c r="AA561" i="1"/>
  <c r="Z561" i="1"/>
  <c r="Y561" i="1"/>
  <c r="X561" i="1"/>
  <c r="W561" i="1"/>
  <c r="V561" i="1"/>
  <c r="U561" i="1"/>
  <c r="T561" i="1"/>
  <c r="S561" i="1"/>
  <c r="R561" i="1"/>
  <c r="Q561" i="1"/>
  <c r="P561" i="1"/>
  <c r="O561" i="1"/>
  <c r="B561" i="1"/>
  <c r="N561" i="1" s="1"/>
  <c r="A561" i="1"/>
  <c r="AN560" i="1"/>
  <c r="AP559" i="1"/>
  <c r="AO559" i="1"/>
  <c r="AL559" i="1"/>
  <c r="AK559" i="1"/>
  <c r="AJ559" i="1"/>
  <c r="AI559" i="1"/>
  <c r="AH559" i="1"/>
  <c r="AG559" i="1"/>
  <c r="AF559" i="1"/>
  <c r="AE559" i="1"/>
  <c r="AD559" i="1"/>
  <c r="AB559" i="1"/>
  <c r="AA559" i="1"/>
  <c r="Z559" i="1"/>
  <c r="Y559" i="1"/>
  <c r="X559" i="1"/>
  <c r="W559" i="1"/>
  <c r="V559" i="1"/>
  <c r="U559" i="1"/>
  <c r="T559" i="1"/>
  <c r="S559" i="1"/>
  <c r="R559" i="1"/>
  <c r="Q559" i="1"/>
  <c r="P559" i="1"/>
  <c r="O559" i="1"/>
  <c r="B559" i="1"/>
  <c r="N559" i="1" s="1"/>
  <c r="A559" i="1"/>
  <c r="AN558" i="1"/>
  <c r="AQ558" i="1" s="1"/>
  <c r="AN557" i="1"/>
  <c r="AQ557" i="1" s="1"/>
  <c r="AN556" i="1"/>
  <c r="AQ556" i="1" s="1"/>
  <c r="AN555" i="1"/>
  <c r="AQ555" i="1" s="1"/>
  <c r="AN554" i="1"/>
  <c r="AQ554" i="1" s="1"/>
  <c r="AC553" i="1"/>
  <c r="AC559" i="1" s="1"/>
  <c r="AM552" i="1"/>
  <c r="AN552" i="1" s="1"/>
  <c r="AQ552" i="1" s="1"/>
  <c r="AP551" i="1"/>
  <c r="AO551" i="1"/>
  <c r="AM551" i="1"/>
  <c r="AL551" i="1"/>
  <c r="AK551" i="1"/>
  <c r="AJ551" i="1"/>
  <c r="AI551" i="1"/>
  <c r="AH551" i="1"/>
  <c r="AG551" i="1"/>
  <c r="AF551" i="1"/>
  <c r="AE551" i="1"/>
  <c r="AD551" i="1"/>
  <c r="AC551" i="1"/>
  <c r="AB551" i="1"/>
  <c r="AA551" i="1"/>
  <c r="Z551" i="1"/>
  <c r="Y551" i="1"/>
  <c r="X551" i="1"/>
  <c r="W551" i="1"/>
  <c r="V551" i="1"/>
  <c r="U551" i="1"/>
  <c r="T551" i="1"/>
  <c r="S551" i="1"/>
  <c r="R551" i="1"/>
  <c r="Q551" i="1"/>
  <c r="P551" i="1"/>
  <c r="O551" i="1"/>
  <c r="B551" i="1"/>
  <c r="N551" i="1" s="1"/>
  <c r="A551" i="1"/>
  <c r="AN550" i="1"/>
  <c r="AE550" i="1"/>
  <c r="AP549" i="1"/>
  <c r="AO549" i="1"/>
  <c r="AM549" i="1"/>
  <c r="AL549" i="1"/>
  <c r="AK549" i="1"/>
  <c r="AJ549" i="1"/>
  <c r="AI549" i="1"/>
  <c r="AH549" i="1"/>
  <c r="AG549" i="1"/>
  <c r="AF549" i="1"/>
  <c r="AE549" i="1"/>
  <c r="AD549" i="1"/>
  <c r="AC549" i="1"/>
  <c r="AB549" i="1"/>
  <c r="AA549" i="1"/>
  <c r="Z549" i="1"/>
  <c r="Y549" i="1"/>
  <c r="X549" i="1"/>
  <c r="W549" i="1"/>
  <c r="V549" i="1"/>
  <c r="U549" i="1"/>
  <c r="T549" i="1"/>
  <c r="S549" i="1"/>
  <c r="R549" i="1"/>
  <c r="Q549" i="1"/>
  <c r="P549" i="1"/>
  <c r="O549" i="1"/>
  <c r="B549" i="1"/>
  <c r="N549" i="1" s="1"/>
  <c r="A549" i="1"/>
  <c r="AN548" i="1"/>
  <c r="AN549" i="1" s="1"/>
  <c r="AP547" i="1"/>
  <c r="AO547" i="1"/>
  <c r="AL547" i="1"/>
  <c r="AK547" i="1"/>
  <c r="AJ547" i="1"/>
  <c r="AI547" i="1"/>
  <c r="AH547" i="1"/>
  <c r="AG547" i="1"/>
  <c r="AF547" i="1"/>
  <c r="AD547" i="1"/>
  <c r="AC547" i="1"/>
  <c r="AB547" i="1"/>
  <c r="AA547" i="1"/>
  <c r="Z547" i="1"/>
  <c r="Y547" i="1"/>
  <c r="X547" i="1"/>
  <c r="W547" i="1"/>
  <c r="V547" i="1"/>
  <c r="U547" i="1"/>
  <c r="T547" i="1"/>
  <c r="S547" i="1"/>
  <c r="R547" i="1"/>
  <c r="Q547" i="1"/>
  <c r="P547" i="1"/>
  <c r="O547" i="1"/>
  <c r="B547" i="1"/>
  <c r="N547" i="1" s="1"/>
  <c r="A547" i="1"/>
  <c r="AM546" i="1"/>
  <c r="AM547" i="1" s="1"/>
  <c r="AE546" i="1"/>
  <c r="AE547" i="1" s="1"/>
  <c r="AC546" i="1"/>
  <c r="AN545" i="1"/>
  <c r="AQ545" i="1" s="1"/>
  <c r="AP544" i="1"/>
  <c r="AO544" i="1"/>
  <c r="AM544" i="1"/>
  <c r="AL544" i="1"/>
  <c r="AK544" i="1"/>
  <c r="AJ544" i="1"/>
  <c r="AI544" i="1"/>
  <c r="AH544" i="1"/>
  <c r="AG544" i="1"/>
  <c r="AF544" i="1"/>
  <c r="AE544" i="1"/>
  <c r="AD544" i="1"/>
  <c r="AC544" i="1"/>
  <c r="AB544" i="1"/>
  <c r="AA544" i="1"/>
  <c r="Z544" i="1"/>
  <c r="Y544" i="1"/>
  <c r="X544" i="1"/>
  <c r="W544" i="1"/>
  <c r="V544" i="1"/>
  <c r="U544" i="1"/>
  <c r="T544" i="1"/>
  <c r="S544" i="1"/>
  <c r="R544" i="1"/>
  <c r="Q544" i="1"/>
  <c r="P544" i="1"/>
  <c r="O544" i="1"/>
  <c r="B544" i="1"/>
  <c r="N544" i="1" s="1"/>
  <c r="A544" i="1"/>
  <c r="AN543" i="1"/>
  <c r="AN544" i="1" s="1"/>
  <c r="AP542" i="1"/>
  <c r="AO542" i="1"/>
  <c r="AM542" i="1"/>
  <c r="AL542" i="1"/>
  <c r="AK542" i="1"/>
  <c r="AJ542" i="1"/>
  <c r="AI542" i="1"/>
  <c r="AH542" i="1"/>
  <c r="AG542" i="1"/>
  <c r="AF542" i="1"/>
  <c r="AE542" i="1"/>
  <c r="AD542" i="1"/>
  <c r="AC542" i="1"/>
  <c r="AB542" i="1"/>
  <c r="AA542" i="1"/>
  <c r="Z542" i="1"/>
  <c r="Y542" i="1"/>
  <c r="X542" i="1"/>
  <c r="W542" i="1"/>
  <c r="V542" i="1"/>
  <c r="U542" i="1"/>
  <c r="T542" i="1"/>
  <c r="S542" i="1"/>
  <c r="R542" i="1"/>
  <c r="Q542" i="1"/>
  <c r="P542" i="1"/>
  <c r="O542" i="1"/>
  <c r="B542" i="1"/>
  <c r="N542" i="1" s="1"/>
  <c r="A542" i="1"/>
  <c r="AN541" i="1"/>
  <c r="AQ541" i="1" s="1"/>
  <c r="AN540" i="1"/>
  <c r="AQ540" i="1" s="1"/>
  <c r="AN539" i="1"/>
  <c r="AP538" i="1"/>
  <c r="AO538" i="1"/>
  <c r="AM538" i="1"/>
  <c r="AL538" i="1"/>
  <c r="AK538" i="1"/>
  <c r="AJ538" i="1"/>
  <c r="AI538" i="1"/>
  <c r="AH538" i="1"/>
  <c r="AG538" i="1"/>
  <c r="AF538" i="1"/>
  <c r="AE538" i="1"/>
  <c r="AD538" i="1"/>
  <c r="AC538" i="1"/>
  <c r="AB538" i="1"/>
  <c r="AA538" i="1"/>
  <c r="Z538" i="1"/>
  <c r="Y538" i="1"/>
  <c r="X538" i="1"/>
  <c r="W538" i="1"/>
  <c r="V538" i="1"/>
  <c r="U538" i="1"/>
  <c r="T538" i="1"/>
  <c r="S538" i="1"/>
  <c r="R538" i="1"/>
  <c r="Q538" i="1"/>
  <c r="P538" i="1"/>
  <c r="O538" i="1"/>
  <c r="B538" i="1"/>
  <c r="N538" i="1" s="1"/>
  <c r="A538" i="1"/>
  <c r="AN537" i="1"/>
  <c r="AQ537" i="1" s="1"/>
  <c r="AN536" i="1"/>
  <c r="AQ536" i="1" s="1"/>
  <c r="AN535" i="1"/>
  <c r="AQ535" i="1" s="1"/>
  <c r="AN534" i="1"/>
  <c r="AQ534" i="1" s="1"/>
  <c r="AN533" i="1"/>
  <c r="AQ533" i="1" s="1"/>
  <c r="AN532" i="1"/>
  <c r="AQ532" i="1" s="1"/>
  <c r="AN531" i="1"/>
  <c r="AQ531" i="1" s="1"/>
  <c r="AN530" i="1"/>
  <c r="AQ530" i="1" s="1"/>
  <c r="AN529" i="1"/>
  <c r="AQ529" i="1" s="1"/>
  <c r="AN528" i="1"/>
  <c r="AQ528" i="1" s="1"/>
  <c r="AN527" i="1"/>
  <c r="AQ527" i="1" s="1"/>
  <c r="AN526" i="1"/>
  <c r="AQ526" i="1" s="1"/>
  <c r="AN525" i="1"/>
  <c r="AQ525" i="1" s="1"/>
  <c r="AN524" i="1"/>
  <c r="AQ524" i="1" s="1"/>
  <c r="AN523" i="1"/>
  <c r="AQ523" i="1" s="1"/>
  <c r="AN522" i="1"/>
  <c r="AQ522" i="1" s="1"/>
  <c r="AN521" i="1"/>
  <c r="AQ521" i="1" s="1"/>
  <c r="AN520" i="1"/>
  <c r="AQ520" i="1" s="1"/>
  <c r="AN519" i="1"/>
  <c r="AQ519" i="1" s="1"/>
  <c r="AN518" i="1"/>
  <c r="AQ518" i="1" s="1"/>
  <c r="AN517" i="1"/>
  <c r="AQ517" i="1" s="1"/>
  <c r="AN516" i="1"/>
  <c r="AQ516" i="1" s="1"/>
  <c r="AN515" i="1"/>
  <c r="AQ515" i="1" s="1"/>
  <c r="AN514" i="1"/>
  <c r="AQ514" i="1" s="1"/>
  <c r="AN513" i="1"/>
  <c r="AQ513" i="1" s="1"/>
  <c r="AN512" i="1"/>
  <c r="AQ512" i="1" s="1"/>
  <c r="AN511" i="1"/>
  <c r="AQ511" i="1" s="1"/>
  <c r="AN510" i="1"/>
  <c r="AQ510" i="1" s="1"/>
  <c r="AN509" i="1"/>
  <c r="AQ509" i="1" s="1"/>
  <c r="AN508" i="1"/>
  <c r="AQ508" i="1" s="1"/>
  <c r="AN507" i="1"/>
  <c r="AQ507" i="1" s="1"/>
  <c r="AN506" i="1"/>
  <c r="AQ506" i="1" s="1"/>
  <c r="AN505" i="1"/>
  <c r="AQ505" i="1" s="1"/>
  <c r="AP504" i="1"/>
  <c r="AO504" i="1"/>
  <c r="AM504" i="1"/>
  <c r="AL504" i="1"/>
  <c r="AK504" i="1"/>
  <c r="AJ504" i="1"/>
  <c r="AI504" i="1"/>
  <c r="AH504" i="1"/>
  <c r="AG504" i="1"/>
  <c r="AF504" i="1"/>
  <c r="AE504" i="1"/>
  <c r="AD504" i="1"/>
  <c r="AC504" i="1"/>
  <c r="AB504" i="1"/>
  <c r="Z504" i="1"/>
  <c r="Y504" i="1"/>
  <c r="X504" i="1"/>
  <c r="W504" i="1"/>
  <c r="V504" i="1"/>
  <c r="U504" i="1"/>
  <c r="T504" i="1"/>
  <c r="S504" i="1"/>
  <c r="R504" i="1"/>
  <c r="Q504" i="1"/>
  <c r="P504" i="1"/>
  <c r="O504" i="1"/>
  <c r="B504" i="1"/>
  <c r="N504" i="1" s="1"/>
  <c r="A504" i="1"/>
  <c r="AN503" i="1"/>
  <c r="AQ503" i="1" s="1"/>
  <c r="AN502" i="1"/>
  <c r="AQ502" i="1" s="1"/>
  <c r="AA502" i="1"/>
  <c r="AA504" i="1" s="1"/>
  <c r="AP501" i="1"/>
  <c r="AO501" i="1"/>
  <c r="AM501" i="1"/>
  <c r="AL501" i="1"/>
  <c r="AK501" i="1"/>
  <c r="AJ501" i="1"/>
  <c r="AI501" i="1"/>
  <c r="AH501" i="1"/>
  <c r="AG501" i="1"/>
  <c r="AF501" i="1"/>
  <c r="AE501" i="1"/>
  <c r="AD501" i="1"/>
  <c r="AC501" i="1"/>
  <c r="AB501" i="1"/>
  <c r="AA501" i="1"/>
  <c r="Z501" i="1"/>
  <c r="Y501" i="1"/>
  <c r="X501" i="1"/>
  <c r="W501" i="1"/>
  <c r="V501" i="1"/>
  <c r="U501" i="1"/>
  <c r="T501" i="1"/>
  <c r="S501" i="1"/>
  <c r="R501" i="1"/>
  <c r="Q501" i="1"/>
  <c r="P501" i="1"/>
  <c r="O501" i="1"/>
  <c r="B501" i="1"/>
  <c r="N501" i="1" s="1"/>
  <c r="A501" i="1"/>
  <c r="AN500" i="1"/>
  <c r="AQ500" i="1" s="1"/>
  <c r="AN499" i="1"/>
  <c r="AP498" i="1"/>
  <c r="AO498" i="1"/>
  <c r="AM498" i="1"/>
  <c r="AL498" i="1"/>
  <c r="AK498" i="1"/>
  <c r="AJ498" i="1"/>
  <c r="AI498" i="1"/>
  <c r="AH498" i="1"/>
  <c r="AG498" i="1"/>
  <c r="AF498" i="1"/>
  <c r="AE498" i="1"/>
  <c r="AD498" i="1"/>
  <c r="AC498" i="1"/>
  <c r="AB498" i="1"/>
  <c r="AA498" i="1"/>
  <c r="Z498" i="1"/>
  <c r="Y498" i="1"/>
  <c r="X498" i="1"/>
  <c r="W498" i="1"/>
  <c r="V498" i="1"/>
  <c r="U498" i="1"/>
  <c r="T498" i="1"/>
  <c r="S498" i="1"/>
  <c r="R498" i="1"/>
  <c r="Q498" i="1"/>
  <c r="P498" i="1"/>
  <c r="O498" i="1"/>
  <c r="B498" i="1"/>
  <c r="N498" i="1" s="1"/>
  <c r="A498" i="1"/>
  <c r="AN497" i="1"/>
  <c r="AN498" i="1" s="1"/>
  <c r="AI497" i="1"/>
  <c r="Y497" i="1"/>
  <c r="AP496" i="1"/>
  <c r="AO496" i="1"/>
  <c r="AM496" i="1"/>
  <c r="AL496" i="1"/>
  <c r="AK496" i="1"/>
  <c r="AJ496" i="1"/>
  <c r="AI496" i="1"/>
  <c r="AH496" i="1"/>
  <c r="AG496" i="1"/>
  <c r="AF496" i="1"/>
  <c r="AE496" i="1"/>
  <c r="AD496" i="1"/>
  <c r="AC496" i="1"/>
  <c r="AB496" i="1"/>
  <c r="AA496" i="1"/>
  <c r="Z496" i="1"/>
  <c r="Y496" i="1"/>
  <c r="X496" i="1"/>
  <c r="W496" i="1"/>
  <c r="V496" i="1"/>
  <c r="U496" i="1"/>
  <c r="T496" i="1"/>
  <c r="S496" i="1"/>
  <c r="R496" i="1"/>
  <c r="Q496" i="1"/>
  <c r="P496" i="1"/>
  <c r="O496" i="1"/>
  <c r="B496" i="1"/>
  <c r="N496" i="1" s="1"/>
  <c r="A496" i="1"/>
  <c r="AN495" i="1"/>
  <c r="AP494" i="1"/>
  <c r="AO494" i="1"/>
  <c r="AM494" i="1"/>
  <c r="AL494" i="1"/>
  <c r="AK494" i="1"/>
  <c r="AJ494" i="1"/>
  <c r="AI494" i="1"/>
  <c r="AH494" i="1"/>
  <c r="AG494" i="1"/>
  <c r="AF494" i="1"/>
  <c r="AE494" i="1"/>
  <c r="AD494" i="1"/>
  <c r="AC494" i="1"/>
  <c r="AB494" i="1"/>
  <c r="AA494" i="1"/>
  <c r="Z494" i="1"/>
  <c r="Y494" i="1"/>
  <c r="X494" i="1"/>
  <c r="W494" i="1"/>
  <c r="V494" i="1"/>
  <c r="U494" i="1"/>
  <c r="T494" i="1"/>
  <c r="S494" i="1"/>
  <c r="R494" i="1"/>
  <c r="Q494" i="1"/>
  <c r="P494" i="1"/>
  <c r="O494" i="1"/>
  <c r="B494" i="1"/>
  <c r="N494" i="1" s="1"/>
  <c r="A494" i="1"/>
  <c r="AN493" i="1"/>
  <c r="AQ493" i="1" s="1"/>
  <c r="AN492" i="1"/>
  <c r="AQ492" i="1" s="1"/>
  <c r="AN491" i="1"/>
  <c r="AQ491" i="1" s="1"/>
  <c r="AN490" i="1"/>
  <c r="AQ490" i="1" s="1"/>
  <c r="AN489" i="1"/>
  <c r="AQ489" i="1" s="1"/>
  <c r="AN488" i="1"/>
  <c r="AQ488" i="1" s="1"/>
  <c r="AN487" i="1"/>
  <c r="AQ487" i="1" s="1"/>
  <c r="AP486" i="1"/>
  <c r="AO486" i="1"/>
  <c r="AM486" i="1"/>
  <c r="AL486" i="1"/>
  <c r="AK486" i="1"/>
  <c r="AJ486" i="1"/>
  <c r="AI486" i="1"/>
  <c r="AH486" i="1"/>
  <c r="AG486" i="1"/>
  <c r="AF486" i="1"/>
  <c r="AE486" i="1"/>
  <c r="AD486" i="1"/>
  <c r="AC486" i="1"/>
  <c r="AB486" i="1"/>
  <c r="AA486" i="1"/>
  <c r="Z486" i="1"/>
  <c r="Y486" i="1"/>
  <c r="X486" i="1"/>
  <c r="W486" i="1"/>
  <c r="V486" i="1"/>
  <c r="T486" i="1"/>
  <c r="S486" i="1"/>
  <c r="R486" i="1"/>
  <c r="Q486" i="1"/>
  <c r="P486" i="1"/>
  <c r="O486" i="1"/>
  <c r="B486" i="1"/>
  <c r="N486" i="1" s="1"/>
  <c r="A486" i="1"/>
  <c r="AN485" i="1"/>
  <c r="AQ485" i="1" s="1"/>
  <c r="U484" i="1"/>
  <c r="AN483" i="1"/>
  <c r="AQ483" i="1" s="1"/>
  <c r="AN482" i="1"/>
  <c r="AQ482" i="1" s="1"/>
  <c r="AN481" i="1"/>
  <c r="AQ481" i="1" s="1"/>
  <c r="AN480" i="1"/>
  <c r="AQ480" i="1" s="1"/>
  <c r="AN479" i="1"/>
  <c r="AQ479" i="1" s="1"/>
  <c r="AP478" i="1"/>
  <c r="AO478" i="1"/>
  <c r="AM478" i="1"/>
  <c r="AL478" i="1"/>
  <c r="AK478" i="1"/>
  <c r="AJ478" i="1"/>
  <c r="AI478" i="1"/>
  <c r="AH478" i="1"/>
  <c r="AG478" i="1"/>
  <c r="AF478" i="1"/>
  <c r="AE478" i="1"/>
  <c r="AD478" i="1"/>
  <c r="AC478" i="1"/>
  <c r="AB478" i="1"/>
  <c r="AA478" i="1"/>
  <c r="Z478" i="1"/>
  <c r="Y478" i="1"/>
  <c r="X478" i="1"/>
  <c r="W478" i="1"/>
  <c r="V478" i="1"/>
  <c r="U478" i="1"/>
  <c r="T478" i="1"/>
  <c r="S478" i="1"/>
  <c r="R478" i="1"/>
  <c r="Q478" i="1"/>
  <c r="P478" i="1"/>
  <c r="O478" i="1"/>
  <c r="B478" i="1"/>
  <c r="N478" i="1" s="1"/>
  <c r="A478" i="1"/>
  <c r="AN477" i="1"/>
  <c r="AQ477" i="1" s="1"/>
  <c r="AN476" i="1"/>
  <c r="AP475" i="1"/>
  <c r="AO475" i="1"/>
  <c r="AM475" i="1"/>
  <c r="AL475" i="1"/>
  <c r="AK475" i="1"/>
  <c r="AJ475" i="1"/>
  <c r="AI475" i="1"/>
  <c r="AH475" i="1"/>
  <c r="AG475" i="1"/>
  <c r="AF475" i="1"/>
  <c r="AE475" i="1"/>
  <c r="AD475" i="1"/>
  <c r="AC475" i="1"/>
  <c r="AB475" i="1"/>
  <c r="AA475" i="1"/>
  <c r="Z475" i="1"/>
  <c r="Y475" i="1"/>
  <c r="X475" i="1"/>
  <c r="W475" i="1"/>
  <c r="V475" i="1"/>
  <c r="U475" i="1"/>
  <c r="T475" i="1"/>
  <c r="S475" i="1"/>
  <c r="R475" i="1"/>
  <c r="Q475" i="1"/>
  <c r="P475" i="1"/>
  <c r="O475" i="1"/>
  <c r="B475" i="1"/>
  <c r="N475" i="1" s="1"/>
  <c r="A475" i="1"/>
  <c r="AN474" i="1"/>
  <c r="AQ474" i="1" s="1"/>
  <c r="AN473" i="1"/>
  <c r="AQ473" i="1" s="1"/>
  <c r="AN472" i="1"/>
  <c r="AQ472" i="1" s="1"/>
  <c r="AN471" i="1"/>
  <c r="AQ471" i="1" s="1"/>
  <c r="AN470" i="1"/>
  <c r="AQ470" i="1" s="1"/>
  <c r="AN469" i="1"/>
  <c r="AQ469" i="1" s="1"/>
  <c r="AN468" i="1"/>
  <c r="AQ468" i="1" s="1"/>
  <c r="AN467" i="1"/>
  <c r="AQ467" i="1" s="1"/>
  <c r="AN466" i="1"/>
  <c r="AQ466" i="1" s="1"/>
  <c r="AN465" i="1"/>
  <c r="AQ465" i="1" s="1"/>
  <c r="AN464" i="1"/>
  <c r="AQ464" i="1" s="1"/>
  <c r="AN463" i="1"/>
  <c r="AQ463" i="1" s="1"/>
  <c r="AN462" i="1"/>
  <c r="AQ462" i="1" s="1"/>
  <c r="AN461" i="1"/>
  <c r="AQ461" i="1" s="1"/>
  <c r="AN460" i="1"/>
  <c r="AQ460" i="1" s="1"/>
  <c r="AN459" i="1"/>
  <c r="AP458" i="1"/>
  <c r="AO458" i="1"/>
  <c r="AM458" i="1"/>
  <c r="AL458" i="1"/>
  <c r="AK458" i="1"/>
  <c r="AJ458" i="1"/>
  <c r="AI458" i="1"/>
  <c r="AH458" i="1"/>
  <c r="AG458" i="1"/>
  <c r="AF458" i="1"/>
  <c r="AE458" i="1"/>
  <c r="AD458" i="1"/>
  <c r="AC458" i="1"/>
  <c r="AB458" i="1"/>
  <c r="AA458" i="1"/>
  <c r="Z458" i="1"/>
  <c r="Y458" i="1"/>
  <c r="X458" i="1"/>
  <c r="W458" i="1"/>
  <c r="V458" i="1"/>
  <c r="U458" i="1"/>
  <c r="T458" i="1"/>
  <c r="S458" i="1"/>
  <c r="R458" i="1"/>
  <c r="Q458" i="1"/>
  <c r="P458" i="1"/>
  <c r="O458" i="1"/>
  <c r="B458" i="1"/>
  <c r="N458" i="1" s="1"/>
  <c r="A458" i="1"/>
  <c r="AN457" i="1"/>
  <c r="AQ457" i="1" s="1"/>
  <c r="AN456" i="1"/>
  <c r="AQ456" i="1" s="1"/>
  <c r="AN455" i="1"/>
  <c r="AQ455" i="1" s="1"/>
  <c r="AN454" i="1"/>
  <c r="AQ454" i="1" s="1"/>
  <c r="AN453" i="1"/>
  <c r="AQ453" i="1" s="1"/>
  <c r="AN452" i="1"/>
  <c r="AQ452" i="1" s="1"/>
  <c r="AN451" i="1"/>
  <c r="AQ451" i="1" s="1"/>
  <c r="AN450" i="1"/>
  <c r="AQ450" i="1" s="1"/>
  <c r="AN449" i="1"/>
  <c r="AQ449" i="1" s="1"/>
  <c r="AN448" i="1"/>
  <c r="AQ448" i="1" s="1"/>
  <c r="AN447" i="1"/>
  <c r="AQ447" i="1" s="1"/>
  <c r="AN446" i="1"/>
  <c r="AQ446" i="1" s="1"/>
  <c r="AN445" i="1"/>
  <c r="AQ445" i="1" s="1"/>
  <c r="AN444" i="1"/>
  <c r="AQ444" i="1" s="1"/>
  <c r="AN443" i="1"/>
  <c r="AQ443" i="1" s="1"/>
  <c r="AN442" i="1"/>
  <c r="AQ442" i="1" s="1"/>
  <c r="AN441" i="1"/>
  <c r="AQ441" i="1" s="1"/>
  <c r="AN440" i="1"/>
  <c r="AQ440" i="1" s="1"/>
  <c r="AN439" i="1"/>
  <c r="AQ439" i="1" s="1"/>
  <c r="AN438" i="1"/>
  <c r="AQ438" i="1" s="1"/>
  <c r="AN437" i="1"/>
  <c r="AQ437" i="1" s="1"/>
  <c r="AN436" i="1"/>
  <c r="AQ436" i="1" s="1"/>
  <c r="AN435" i="1"/>
  <c r="AQ435" i="1" s="1"/>
  <c r="AN434" i="1"/>
  <c r="AQ434" i="1" s="1"/>
  <c r="AN433" i="1"/>
  <c r="AQ433" i="1" s="1"/>
  <c r="AN432" i="1"/>
  <c r="AQ432" i="1" s="1"/>
  <c r="AP431" i="1"/>
  <c r="AO431" i="1"/>
  <c r="AM431" i="1"/>
  <c r="AL431" i="1"/>
  <c r="AK431" i="1"/>
  <c r="AJ431" i="1"/>
  <c r="AI431" i="1"/>
  <c r="AH431" i="1"/>
  <c r="AG431" i="1"/>
  <c r="AF431" i="1"/>
  <c r="AE431" i="1"/>
  <c r="AD431" i="1"/>
  <c r="AC431" i="1"/>
  <c r="AB431" i="1"/>
  <c r="AA431" i="1"/>
  <c r="Z431" i="1"/>
  <c r="X431" i="1"/>
  <c r="W431" i="1"/>
  <c r="V431" i="1"/>
  <c r="T431" i="1"/>
  <c r="R431" i="1"/>
  <c r="Q431" i="1"/>
  <c r="P431" i="1"/>
  <c r="O431" i="1"/>
  <c r="B431" i="1"/>
  <c r="N431" i="1" s="1"/>
  <c r="A431" i="1"/>
  <c r="AN430" i="1"/>
  <c r="AQ430" i="1" s="1"/>
  <c r="AN429" i="1"/>
  <c r="AQ429" i="1" s="1"/>
  <c r="AN428" i="1"/>
  <c r="AQ428" i="1" s="1"/>
  <c r="AN427" i="1"/>
  <c r="AQ427" i="1" s="1"/>
  <c r="AN426" i="1"/>
  <c r="AQ426" i="1" s="1"/>
  <c r="AN425" i="1"/>
  <c r="AQ425" i="1" s="1"/>
  <c r="AN424" i="1"/>
  <c r="AQ424" i="1" s="1"/>
  <c r="AN423" i="1"/>
  <c r="AQ423" i="1" s="1"/>
  <c r="AN422" i="1"/>
  <c r="AQ422" i="1" s="1"/>
  <c r="AN421" i="1"/>
  <c r="AQ421" i="1" s="1"/>
  <c r="AN420" i="1"/>
  <c r="AQ420" i="1" s="1"/>
  <c r="AN419" i="1"/>
  <c r="AQ419" i="1" s="1"/>
  <c r="AN418" i="1"/>
  <c r="AQ418" i="1" s="1"/>
  <c r="AN417" i="1"/>
  <c r="AQ417" i="1" s="1"/>
  <c r="AN416" i="1"/>
  <c r="AQ416" i="1" s="1"/>
  <c r="AN415" i="1"/>
  <c r="AQ415" i="1" s="1"/>
  <c r="AN414" i="1"/>
  <c r="AQ414" i="1" s="1"/>
  <c r="Y413" i="1"/>
  <c r="AN413" i="1" s="1"/>
  <c r="AQ413" i="1" s="1"/>
  <c r="AN412" i="1"/>
  <c r="AQ412" i="1" s="1"/>
  <c r="AN411" i="1"/>
  <c r="AQ411" i="1" s="1"/>
  <c r="AN410" i="1"/>
  <c r="AQ410" i="1" s="1"/>
  <c r="AN409" i="1"/>
  <c r="AQ409" i="1" s="1"/>
  <c r="S409" i="1"/>
  <c r="AN408" i="1"/>
  <c r="AQ408" i="1" s="1"/>
  <c r="AN407" i="1"/>
  <c r="AQ407" i="1" s="1"/>
  <c r="S406" i="1"/>
  <c r="AN406" i="1" s="1"/>
  <c r="AQ406" i="1" s="1"/>
  <c r="AN405" i="1"/>
  <c r="AQ405" i="1" s="1"/>
  <c r="AN404" i="1"/>
  <c r="AQ404" i="1" s="1"/>
  <c r="AN403" i="1"/>
  <c r="AQ403" i="1" s="1"/>
  <c r="AN402" i="1"/>
  <c r="AQ402" i="1" s="1"/>
  <c r="AN401" i="1"/>
  <c r="AQ401" i="1" s="1"/>
  <c r="AN400" i="1"/>
  <c r="AQ400" i="1" s="1"/>
  <c r="AN399" i="1"/>
  <c r="AQ399" i="1" s="1"/>
  <c r="AN398" i="1"/>
  <c r="AQ398" i="1" s="1"/>
  <c r="AN397" i="1"/>
  <c r="AQ397" i="1" s="1"/>
  <c r="AN396" i="1"/>
  <c r="AQ396" i="1" s="1"/>
  <c r="AN395" i="1"/>
  <c r="AQ395" i="1" s="1"/>
  <c r="AN394" i="1"/>
  <c r="AQ394" i="1" s="1"/>
  <c r="AN393" i="1"/>
  <c r="AQ393" i="1" s="1"/>
  <c r="AN392" i="1"/>
  <c r="AQ392" i="1" s="1"/>
  <c r="AN391" i="1"/>
  <c r="AQ391" i="1" s="1"/>
  <c r="AN390" i="1"/>
  <c r="AQ390" i="1" s="1"/>
  <c r="AN389" i="1"/>
  <c r="AQ389" i="1" s="1"/>
  <c r="AN388" i="1"/>
  <c r="AQ388" i="1" s="1"/>
  <c r="AN387" i="1"/>
  <c r="AQ387" i="1" s="1"/>
  <c r="AN386" i="1"/>
  <c r="AQ386" i="1" s="1"/>
  <c r="AN385" i="1"/>
  <c r="AQ385" i="1" s="1"/>
  <c r="AN384" i="1"/>
  <c r="AQ384" i="1" s="1"/>
  <c r="AN383" i="1"/>
  <c r="AQ383" i="1" s="1"/>
  <c r="AN382" i="1"/>
  <c r="AQ382" i="1" s="1"/>
  <c r="AN381" i="1"/>
  <c r="AQ381" i="1" s="1"/>
  <c r="AN380" i="1"/>
  <c r="AQ380" i="1" s="1"/>
  <c r="AN379" i="1"/>
  <c r="AQ379" i="1" s="1"/>
  <c r="AN378" i="1"/>
  <c r="AQ378" i="1" s="1"/>
  <c r="AN377" i="1"/>
  <c r="AQ377" i="1" s="1"/>
  <c r="AN376" i="1"/>
  <c r="AQ376" i="1" s="1"/>
  <c r="AN375" i="1"/>
  <c r="AQ375" i="1" s="1"/>
  <c r="AN374" i="1"/>
  <c r="AQ374" i="1" s="1"/>
  <c r="AN373" i="1"/>
  <c r="AQ373" i="1" s="1"/>
  <c r="AN372" i="1"/>
  <c r="AQ372" i="1" s="1"/>
  <c r="AN371" i="1"/>
  <c r="AQ371" i="1" s="1"/>
  <c r="AN370" i="1"/>
  <c r="AQ370" i="1" s="1"/>
  <c r="AN369" i="1"/>
  <c r="AQ369" i="1" s="1"/>
  <c r="AN368" i="1"/>
  <c r="AQ368" i="1" s="1"/>
  <c r="AN367" i="1"/>
  <c r="AQ367" i="1" s="1"/>
  <c r="AN366" i="1"/>
  <c r="AQ366" i="1" s="1"/>
  <c r="AN365" i="1"/>
  <c r="AQ365" i="1" s="1"/>
  <c r="AN364" i="1"/>
  <c r="AQ364" i="1" s="1"/>
  <c r="AN363" i="1"/>
  <c r="AQ363" i="1" s="1"/>
  <c r="AN362" i="1"/>
  <c r="AQ362" i="1" s="1"/>
  <c r="AN361" i="1"/>
  <c r="AQ361" i="1" s="1"/>
  <c r="AN360" i="1"/>
  <c r="AQ360" i="1" s="1"/>
  <c r="AN359" i="1"/>
  <c r="AQ359" i="1" s="1"/>
  <c r="AN358" i="1"/>
  <c r="AQ358" i="1" s="1"/>
  <c r="S358" i="1"/>
  <c r="AN357" i="1"/>
  <c r="AQ357" i="1" s="1"/>
  <c r="AN356" i="1"/>
  <c r="AQ356" i="1" s="1"/>
  <c r="AN355" i="1"/>
  <c r="AQ355" i="1" s="1"/>
  <c r="AN354" i="1"/>
  <c r="AQ354" i="1" s="1"/>
  <c r="AN353" i="1"/>
  <c r="AQ353" i="1" s="1"/>
  <c r="AN352" i="1"/>
  <c r="AQ352" i="1" s="1"/>
  <c r="AN351" i="1"/>
  <c r="AQ351" i="1" s="1"/>
  <c r="AN350" i="1"/>
  <c r="AQ350" i="1" s="1"/>
  <c r="AN349" i="1"/>
  <c r="AQ349" i="1" s="1"/>
  <c r="AN348" i="1"/>
  <c r="AQ348" i="1" s="1"/>
  <c r="AN347" i="1"/>
  <c r="AQ347" i="1" s="1"/>
  <c r="AN346" i="1"/>
  <c r="AQ346" i="1" s="1"/>
  <c r="AN345" i="1"/>
  <c r="AQ345" i="1" s="1"/>
  <c r="AN344" i="1"/>
  <c r="AQ344" i="1" s="1"/>
  <c r="AN343" i="1"/>
  <c r="AQ343" i="1" s="1"/>
  <c r="AN342" i="1"/>
  <c r="AQ342" i="1" s="1"/>
  <c r="AN341" i="1"/>
  <c r="AQ341" i="1" s="1"/>
  <c r="AN340" i="1"/>
  <c r="AQ340" i="1" s="1"/>
  <c r="AN339" i="1"/>
  <c r="AQ339" i="1" s="1"/>
  <c r="AN338" i="1"/>
  <c r="AQ338" i="1" s="1"/>
  <c r="AN337" i="1"/>
  <c r="AQ337" i="1" s="1"/>
  <c r="AN336" i="1"/>
  <c r="AQ336" i="1" s="1"/>
  <c r="AN335" i="1"/>
  <c r="AQ335" i="1" s="1"/>
  <c r="AN334" i="1"/>
  <c r="AQ334" i="1" s="1"/>
  <c r="AN333" i="1"/>
  <c r="AQ333" i="1" s="1"/>
  <c r="AN332" i="1"/>
  <c r="AQ332" i="1" s="1"/>
  <c r="AN331" i="1"/>
  <c r="AQ331" i="1" s="1"/>
  <c r="AN330" i="1"/>
  <c r="AQ330" i="1" s="1"/>
  <c r="AN329" i="1"/>
  <c r="AQ329" i="1" s="1"/>
  <c r="AN328" i="1"/>
  <c r="AQ328" i="1" s="1"/>
  <c r="AN327" i="1"/>
  <c r="AQ327" i="1" s="1"/>
  <c r="AN326" i="1"/>
  <c r="AQ326" i="1" s="1"/>
  <c r="AN325" i="1"/>
  <c r="AQ325" i="1" s="1"/>
  <c r="AN324" i="1"/>
  <c r="AQ324" i="1" s="1"/>
  <c r="AN323" i="1"/>
  <c r="AQ323" i="1" s="1"/>
  <c r="AN322" i="1"/>
  <c r="AQ322" i="1" s="1"/>
  <c r="AN321" i="1"/>
  <c r="AQ321" i="1" s="1"/>
  <c r="AN320" i="1"/>
  <c r="AQ320" i="1" s="1"/>
  <c r="AN319" i="1"/>
  <c r="AQ319" i="1" s="1"/>
  <c r="AN318" i="1"/>
  <c r="AQ318" i="1" s="1"/>
  <c r="AN317" i="1"/>
  <c r="AQ317" i="1" s="1"/>
  <c r="AN316" i="1"/>
  <c r="AQ316" i="1" s="1"/>
  <c r="AN315" i="1"/>
  <c r="AQ315" i="1" s="1"/>
  <c r="AN314" i="1"/>
  <c r="AQ314" i="1" s="1"/>
  <c r="Y314" i="1"/>
  <c r="Y431" i="1" s="1"/>
  <c r="AN313" i="1"/>
  <c r="AQ313" i="1" s="1"/>
  <c r="AN312" i="1"/>
  <c r="AQ312" i="1" s="1"/>
  <c r="AN311" i="1"/>
  <c r="AQ311" i="1" s="1"/>
  <c r="AN310" i="1"/>
  <c r="AQ310" i="1" s="1"/>
  <c r="AN309" i="1"/>
  <c r="AQ309" i="1" s="1"/>
  <c r="U308" i="1"/>
  <c r="U431" i="1" s="1"/>
  <c r="AN307" i="1"/>
  <c r="AQ307" i="1" s="1"/>
  <c r="AP306" i="1"/>
  <c r="AO306" i="1"/>
  <c r="AM306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B306" i="1"/>
  <c r="N306" i="1" s="1"/>
  <c r="A306" i="1"/>
  <c r="AN305" i="1"/>
  <c r="AQ305" i="1" s="1"/>
  <c r="AN304" i="1"/>
  <c r="AQ304" i="1" s="1"/>
  <c r="AN303" i="1"/>
  <c r="AQ303" i="1" s="1"/>
  <c r="AN302" i="1"/>
  <c r="AQ302" i="1" s="1"/>
  <c r="AN301" i="1"/>
  <c r="AQ301" i="1" s="1"/>
  <c r="AN300" i="1"/>
  <c r="AQ300" i="1" s="1"/>
  <c r="AN299" i="1"/>
  <c r="AQ299" i="1" s="1"/>
  <c r="AN298" i="1"/>
  <c r="AQ298" i="1" s="1"/>
  <c r="AN297" i="1"/>
  <c r="AQ297" i="1" s="1"/>
  <c r="AN296" i="1"/>
  <c r="AQ296" i="1" s="1"/>
  <c r="AN295" i="1"/>
  <c r="AQ295" i="1" s="1"/>
  <c r="AN294" i="1"/>
  <c r="AQ294" i="1" s="1"/>
  <c r="AN293" i="1"/>
  <c r="AQ293" i="1" s="1"/>
  <c r="AN292" i="1"/>
  <c r="AQ292" i="1" s="1"/>
  <c r="AN291" i="1"/>
  <c r="AQ291" i="1" s="1"/>
  <c r="AN290" i="1"/>
  <c r="AQ290" i="1" s="1"/>
  <c r="AN289" i="1"/>
  <c r="AQ289" i="1" s="1"/>
  <c r="AN288" i="1"/>
  <c r="AQ288" i="1" s="1"/>
  <c r="AN287" i="1"/>
  <c r="AQ287" i="1" s="1"/>
  <c r="AN286" i="1"/>
  <c r="AQ286" i="1" s="1"/>
  <c r="AN285" i="1"/>
  <c r="AQ285" i="1" s="1"/>
  <c r="AN284" i="1"/>
  <c r="AQ284" i="1" s="1"/>
  <c r="AN283" i="1"/>
  <c r="AQ283" i="1" s="1"/>
  <c r="AN282" i="1"/>
  <c r="AQ282" i="1" s="1"/>
  <c r="AN281" i="1"/>
  <c r="AQ281" i="1" s="1"/>
  <c r="AN280" i="1"/>
  <c r="AQ280" i="1" s="1"/>
  <c r="AN279" i="1"/>
  <c r="AQ279" i="1" s="1"/>
  <c r="AN278" i="1"/>
  <c r="AQ278" i="1" s="1"/>
  <c r="AN277" i="1"/>
  <c r="AQ277" i="1" s="1"/>
  <c r="AN276" i="1"/>
  <c r="AQ276" i="1" s="1"/>
  <c r="AN275" i="1"/>
  <c r="AQ275" i="1" s="1"/>
  <c r="AN274" i="1"/>
  <c r="AQ274" i="1" s="1"/>
  <c r="AN273" i="1"/>
  <c r="AQ273" i="1" s="1"/>
  <c r="AN272" i="1"/>
  <c r="AQ272" i="1" s="1"/>
  <c r="AN271" i="1"/>
  <c r="AQ271" i="1" s="1"/>
  <c r="AN270" i="1"/>
  <c r="AQ270" i="1" s="1"/>
  <c r="AN269" i="1"/>
  <c r="AQ269" i="1" s="1"/>
  <c r="AN268" i="1"/>
  <c r="AQ268" i="1" s="1"/>
  <c r="AN267" i="1"/>
  <c r="AQ267" i="1" s="1"/>
  <c r="AN266" i="1"/>
  <c r="AQ266" i="1" s="1"/>
  <c r="AN265" i="1"/>
  <c r="AQ265" i="1" s="1"/>
  <c r="AN264" i="1"/>
  <c r="AQ264" i="1" s="1"/>
  <c r="AN263" i="1"/>
  <c r="AQ263" i="1" s="1"/>
  <c r="AN262" i="1"/>
  <c r="AQ262" i="1" s="1"/>
  <c r="AN261" i="1"/>
  <c r="AQ261" i="1" s="1"/>
  <c r="AN260" i="1"/>
  <c r="AQ260" i="1" s="1"/>
  <c r="AN259" i="1"/>
  <c r="AQ259" i="1" s="1"/>
  <c r="AN258" i="1"/>
  <c r="AQ258" i="1" s="1"/>
  <c r="AN257" i="1"/>
  <c r="AQ257" i="1" s="1"/>
  <c r="AN256" i="1"/>
  <c r="AQ256" i="1" s="1"/>
  <c r="AN255" i="1"/>
  <c r="AQ255" i="1" s="1"/>
  <c r="AN254" i="1"/>
  <c r="AQ254" i="1" s="1"/>
  <c r="AN253" i="1"/>
  <c r="AQ253" i="1" s="1"/>
  <c r="AN252" i="1"/>
  <c r="AQ252" i="1" s="1"/>
  <c r="AN251" i="1"/>
  <c r="AQ251" i="1" s="1"/>
  <c r="AN250" i="1"/>
  <c r="AQ250" i="1" s="1"/>
  <c r="AN249" i="1"/>
  <c r="AQ249" i="1" s="1"/>
  <c r="AN248" i="1"/>
  <c r="AQ248" i="1" s="1"/>
  <c r="AP247" i="1"/>
  <c r="AO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R247" i="1"/>
  <c r="Q247" i="1"/>
  <c r="P247" i="1"/>
  <c r="O247" i="1"/>
  <c r="B247" i="1"/>
  <c r="N247" i="1" s="1"/>
  <c r="A247" i="1"/>
  <c r="S246" i="1"/>
  <c r="AN245" i="1"/>
  <c r="AQ245" i="1" s="1"/>
  <c r="AN244" i="1"/>
  <c r="AQ244" i="1" s="1"/>
  <c r="AN243" i="1"/>
  <c r="AQ243" i="1" s="1"/>
  <c r="AN242" i="1"/>
  <c r="AQ242" i="1" s="1"/>
  <c r="AN241" i="1"/>
  <c r="AQ241" i="1" s="1"/>
  <c r="AN240" i="1"/>
  <c r="AQ240" i="1" s="1"/>
  <c r="AN239" i="1"/>
  <c r="AQ239" i="1" s="1"/>
  <c r="AN238" i="1"/>
  <c r="AQ238" i="1" s="1"/>
  <c r="AN237" i="1"/>
  <c r="AQ237" i="1" s="1"/>
  <c r="AN236" i="1"/>
  <c r="AQ236" i="1" s="1"/>
  <c r="AN235" i="1"/>
  <c r="AQ235" i="1" s="1"/>
  <c r="AN234" i="1"/>
  <c r="AQ234" i="1" s="1"/>
  <c r="AN233" i="1"/>
  <c r="AQ233" i="1" s="1"/>
  <c r="AN232" i="1"/>
  <c r="AQ232" i="1" s="1"/>
  <c r="AN231" i="1"/>
  <c r="AQ231" i="1" s="1"/>
  <c r="AN230" i="1"/>
  <c r="AQ230" i="1" s="1"/>
  <c r="AN229" i="1"/>
  <c r="AQ229" i="1" s="1"/>
  <c r="AN228" i="1"/>
  <c r="AQ228" i="1" s="1"/>
  <c r="AN227" i="1"/>
  <c r="AQ227" i="1" s="1"/>
  <c r="AN226" i="1"/>
  <c r="AQ226" i="1" s="1"/>
  <c r="AN225" i="1"/>
  <c r="AQ225" i="1" s="1"/>
  <c r="AN224" i="1"/>
  <c r="AQ224" i="1" s="1"/>
  <c r="AN223" i="1"/>
  <c r="AQ223" i="1" s="1"/>
  <c r="AN222" i="1"/>
  <c r="AQ222" i="1" s="1"/>
  <c r="AN221" i="1"/>
  <c r="AQ221" i="1" s="1"/>
  <c r="AN220" i="1"/>
  <c r="AQ220" i="1" s="1"/>
  <c r="AN219" i="1"/>
  <c r="AQ219" i="1" s="1"/>
  <c r="AN218" i="1"/>
  <c r="AQ218" i="1" s="1"/>
  <c r="AN217" i="1"/>
  <c r="AQ217" i="1" s="1"/>
  <c r="AN216" i="1"/>
  <c r="AQ216" i="1" s="1"/>
  <c r="AN215" i="1"/>
  <c r="AP214" i="1"/>
  <c r="AO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B214" i="1"/>
  <c r="N214" i="1" s="1"/>
  <c r="A214" i="1"/>
  <c r="AN213" i="1"/>
  <c r="AQ213" i="1" s="1"/>
  <c r="S213" i="1"/>
  <c r="AN212" i="1"/>
  <c r="AQ212" i="1" s="1"/>
  <c r="AN211" i="1"/>
  <c r="AQ211" i="1" s="1"/>
  <c r="AN210" i="1"/>
  <c r="AQ210" i="1" s="1"/>
  <c r="AN209" i="1"/>
  <c r="AQ209" i="1" s="1"/>
  <c r="AN208" i="1"/>
  <c r="AQ208" i="1" s="1"/>
  <c r="AN207" i="1"/>
  <c r="AQ207" i="1" s="1"/>
  <c r="AN206" i="1"/>
  <c r="AQ206" i="1" s="1"/>
  <c r="AN205" i="1"/>
  <c r="AQ205" i="1" s="1"/>
  <c r="AN204" i="1"/>
  <c r="AQ204" i="1" s="1"/>
  <c r="AN203" i="1"/>
  <c r="AQ203" i="1" s="1"/>
  <c r="AN202" i="1"/>
  <c r="AQ202" i="1" s="1"/>
  <c r="AN201" i="1"/>
  <c r="AQ201" i="1" s="1"/>
  <c r="AN200" i="1"/>
  <c r="AQ200" i="1" s="1"/>
  <c r="AN199" i="1"/>
  <c r="AQ199" i="1" s="1"/>
  <c r="AN198" i="1"/>
  <c r="AQ198" i="1" s="1"/>
  <c r="AN197" i="1"/>
  <c r="AQ197" i="1" s="1"/>
  <c r="AN196" i="1"/>
  <c r="AQ196" i="1" s="1"/>
  <c r="AN195" i="1"/>
  <c r="AQ195" i="1" s="1"/>
  <c r="AN194" i="1"/>
  <c r="AQ194" i="1" s="1"/>
  <c r="AN193" i="1"/>
  <c r="AQ193" i="1" s="1"/>
  <c r="AN192" i="1"/>
  <c r="AQ192" i="1" s="1"/>
  <c r="AN191" i="1"/>
  <c r="AQ191" i="1" s="1"/>
  <c r="AN190" i="1"/>
  <c r="AN189" i="1"/>
  <c r="AQ189" i="1" s="1"/>
  <c r="AP188" i="1"/>
  <c r="AO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B188" i="1"/>
  <c r="N188" i="1" s="1"/>
  <c r="A188" i="1"/>
  <c r="AN187" i="1"/>
  <c r="AQ187" i="1" s="1"/>
  <c r="AN186" i="1"/>
  <c r="AQ186" i="1" s="1"/>
  <c r="AN185" i="1"/>
  <c r="AQ185" i="1" s="1"/>
  <c r="AN184" i="1"/>
  <c r="AQ184" i="1" s="1"/>
  <c r="AN183" i="1"/>
  <c r="AQ183" i="1" s="1"/>
  <c r="AN182" i="1"/>
  <c r="AQ182" i="1" s="1"/>
  <c r="AN181" i="1"/>
  <c r="AQ181" i="1" s="1"/>
  <c r="AN180" i="1"/>
  <c r="AQ180" i="1" s="1"/>
  <c r="AN179" i="1"/>
  <c r="AQ179" i="1" s="1"/>
  <c r="AN178" i="1"/>
  <c r="AQ178" i="1" s="1"/>
  <c r="AN177" i="1"/>
  <c r="AQ177" i="1" s="1"/>
  <c r="AN176" i="1"/>
  <c r="AQ176" i="1" s="1"/>
  <c r="AN175" i="1"/>
  <c r="AQ175" i="1" s="1"/>
  <c r="AN174" i="1"/>
  <c r="AQ174" i="1" s="1"/>
  <c r="AN173" i="1"/>
  <c r="AQ173" i="1" s="1"/>
  <c r="AN172" i="1"/>
  <c r="AP171" i="1"/>
  <c r="AO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B171" i="1"/>
  <c r="N171" i="1" s="1"/>
  <c r="A171" i="1"/>
  <c r="AN170" i="1"/>
  <c r="AQ170" i="1" s="1"/>
  <c r="AN169" i="1"/>
  <c r="AQ169" i="1" s="1"/>
  <c r="AN168" i="1"/>
  <c r="AQ168" i="1" s="1"/>
  <c r="AN167" i="1"/>
  <c r="AQ167" i="1" s="1"/>
  <c r="AN166" i="1"/>
  <c r="AQ166" i="1" s="1"/>
  <c r="Y165" i="1"/>
  <c r="AN165" i="1" s="1"/>
  <c r="AQ165" i="1" s="1"/>
  <c r="AN164" i="1"/>
  <c r="AP163" i="1"/>
  <c r="AO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R163" i="1"/>
  <c r="Q163" i="1"/>
  <c r="P163" i="1"/>
  <c r="O163" i="1"/>
  <c r="B163" i="1"/>
  <c r="N163" i="1" s="1"/>
  <c r="A163" i="1"/>
  <c r="AN162" i="1"/>
  <c r="AQ162" i="1" s="1"/>
  <c r="AN161" i="1"/>
  <c r="AQ161" i="1" s="1"/>
  <c r="AN160" i="1"/>
  <c r="AQ160" i="1" s="1"/>
  <c r="AN159" i="1"/>
  <c r="AQ159" i="1" s="1"/>
  <c r="AN158" i="1"/>
  <c r="AQ158" i="1" s="1"/>
  <c r="AN157" i="1"/>
  <c r="AQ157" i="1" s="1"/>
  <c r="S157" i="1"/>
  <c r="S163" i="1" s="1"/>
  <c r="AN156" i="1"/>
  <c r="AQ156" i="1" s="1"/>
  <c r="AN155" i="1"/>
  <c r="AQ155" i="1" s="1"/>
  <c r="AN154" i="1"/>
  <c r="AQ154" i="1" s="1"/>
  <c r="AN153" i="1"/>
  <c r="AQ153" i="1" s="1"/>
  <c r="AN152" i="1"/>
  <c r="AQ152" i="1" s="1"/>
  <c r="AN151" i="1"/>
  <c r="AQ151" i="1" s="1"/>
  <c r="AN150" i="1"/>
  <c r="AQ150" i="1" s="1"/>
  <c r="AN149" i="1"/>
  <c r="AQ149" i="1" s="1"/>
  <c r="AP148" i="1"/>
  <c r="AO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B148" i="1"/>
  <c r="N148" i="1" s="1"/>
  <c r="A148" i="1"/>
  <c r="AN147" i="1"/>
  <c r="AQ147" i="1" s="1"/>
  <c r="AN146" i="1"/>
  <c r="AQ146" i="1" s="1"/>
  <c r="AN145" i="1"/>
  <c r="AQ145" i="1" s="1"/>
  <c r="AN144" i="1"/>
  <c r="AQ144" i="1" s="1"/>
  <c r="AN143" i="1"/>
  <c r="AQ143" i="1" s="1"/>
  <c r="AN142" i="1"/>
  <c r="AQ142" i="1" s="1"/>
  <c r="AA141" i="1"/>
  <c r="AN140" i="1"/>
  <c r="AQ140" i="1" s="1"/>
  <c r="AN139" i="1"/>
  <c r="AQ139" i="1" s="1"/>
  <c r="AP138" i="1"/>
  <c r="AO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B138" i="1"/>
  <c r="N138" i="1" s="1"/>
  <c r="A138" i="1"/>
  <c r="AN137" i="1"/>
  <c r="AQ137" i="1" s="1"/>
  <c r="AQ138" i="1" s="1"/>
  <c r="AP136" i="1"/>
  <c r="AO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B136" i="1"/>
  <c r="N136" i="1" s="1"/>
  <c r="A136" i="1"/>
  <c r="AN135" i="1"/>
  <c r="AQ135" i="1" s="1"/>
  <c r="AN134" i="1"/>
  <c r="AQ134" i="1" s="1"/>
  <c r="AN133" i="1"/>
  <c r="AQ133" i="1" s="1"/>
  <c r="AN132" i="1"/>
  <c r="AQ132" i="1" s="1"/>
  <c r="AN131" i="1"/>
  <c r="AQ131" i="1" s="1"/>
  <c r="AN130" i="1"/>
  <c r="AQ130" i="1" s="1"/>
  <c r="AN129" i="1"/>
  <c r="AQ129" i="1" s="1"/>
  <c r="AN128" i="1"/>
  <c r="AQ128" i="1" s="1"/>
  <c r="AN127" i="1"/>
  <c r="AQ127" i="1" s="1"/>
  <c r="AN126" i="1"/>
  <c r="AQ126" i="1" s="1"/>
  <c r="AN125" i="1"/>
  <c r="AQ125" i="1" s="1"/>
  <c r="AN124" i="1"/>
  <c r="AQ124" i="1" s="1"/>
  <c r="AN123" i="1"/>
  <c r="AQ123" i="1" s="1"/>
  <c r="AN122" i="1"/>
  <c r="AQ122" i="1" s="1"/>
  <c r="AN121" i="1"/>
  <c r="AQ121" i="1" s="1"/>
  <c r="AN120" i="1"/>
  <c r="AQ120" i="1" s="1"/>
  <c r="AN119" i="1"/>
  <c r="AQ119" i="1" s="1"/>
  <c r="AN118" i="1"/>
  <c r="AQ118" i="1" s="1"/>
  <c r="AN117" i="1"/>
  <c r="AQ117" i="1" s="1"/>
  <c r="AN116" i="1"/>
  <c r="AQ116" i="1" s="1"/>
  <c r="AN115" i="1"/>
  <c r="AP114" i="1"/>
  <c r="AO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B114" i="1"/>
  <c r="N114" i="1" s="1"/>
  <c r="A114" i="1"/>
  <c r="AN113" i="1"/>
  <c r="AQ113" i="1" s="1"/>
  <c r="AQ114" i="1" s="1"/>
  <c r="AP112" i="1"/>
  <c r="AO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V112" i="1"/>
  <c r="U112" i="1"/>
  <c r="T112" i="1"/>
  <c r="S112" i="1"/>
  <c r="R112" i="1"/>
  <c r="Q112" i="1"/>
  <c r="P112" i="1"/>
  <c r="O112" i="1"/>
  <c r="B112" i="1"/>
  <c r="N112" i="1" s="1"/>
  <c r="A112" i="1"/>
  <c r="AN111" i="1"/>
  <c r="AQ111" i="1" s="1"/>
  <c r="W111" i="1"/>
  <c r="W110" i="1"/>
  <c r="AN110" i="1" s="1"/>
  <c r="AQ110" i="1" s="1"/>
  <c r="AN109" i="1"/>
  <c r="AQ109" i="1" s="1"/>
  <c r="AN108" i="1"/>
  <c r="AQ108" i="1" s="1"/>
  <c r="W108" i="1"/>
  <c r="AN107" i="1"/>
  <c r="AQ107" i="1" s="1"/>
  <c r="W106" i="1"/>
  <c r="AN106" i="1" s="1"/>
  <c r="AQ106" i="1" s="1"/>
  <c r="AN105" i="1"/>
  <c r="AP104" i="1"/>
  <c r="AO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B104" i="1"/>
  <c r="N104" i="1" s="1"/>
  <c r="A104" i="1"/>
  <c r="AN103" i="1"/>
  <c r="AQ103" i="1" s="1"/>
  <c r="AN102" i="1"/>
  <c r="AQ102" i="1" s="1"/>
  <c r="AN101" i="1"/>
  <c r="AQ101" i="1" s="1"/>
  <c r="AN100" i="1"/>
  <c r="AP99" i="1"/>
  <c r="AO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B99" i="1"/>
  <c r="N99" i="1" s="1"/>
  <c r="A99" i="1"/>
  <c r="AN98" i="1"/>
  <c r="AQ98" i="1" s="1"/>
  <c r="AN97" i="1"/>
  <c r="AQ97" i="1" s="1"/>
  <c r="AN96" i="1"/>
  <c r="AQ96" i="1" s="1"/>
  <c r="AN95" i="1"/>
  <c r="AQ95" i="1" s="1"/>
  <c r="AN94" i="1"/>
  <c r="AQ94" i="1" s="1"/>
  <c r="AN93" i="1"/>
  <c r="AQ93" i="1" s="1"/>
  <c r="AP92" i="1"/>
  <c r="AO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B92" i="1"/>
  <c r="N92" i="1" s="1"/>
  <c r="A92" i="1"/>
  <c r="AN91" i="1"/>
  <c r="AQ91" i="1" s="1"/>
  <c r="AN90" i="1"/>
  <c r="AP89" i="1"/>
  <c r="AO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B89" i="1"/>
  <c r="N89" i="1" s="1"/>
  <c r="A89" i="1"/>
  <c r="AN88" i="1"/>
  <c r="AQ88" i="1" s="1"/>
  <c r="AN87" i="1"/>
  <c r="AM87" i="1"/>
  <c r="AM89" i="1" s="1"/>
  <c r="Y87" i="1"/>
  <c r="U87" i="1"/>
  <c r="AN86" i="1"/>
  <c r="AQ86" i="1" s="1"/>
  <c r="AP85" i="1"/>
  <c r="AO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B85" i="1"/>
  <c r="N85" i="1" s="1"/>
  <c r="A85" i="1"/>
  <c r="AN84" i="1"/>
  <c r="AP83" i="1"/>
  <c r="AO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B83" i="1"/>
  <c r="N83" i="1" s="1"/>
  <c r="A83" i="1"/>
  <c r="AN82" i="1"/>
  <c r="AQ82" i="1" s="1"/>
  <c r="AN81" i="1"/>
  <c r="AQ81" i="1" s="1"/>
  <c r="AN80" i="1"/>
  <c r="AQ80" i="1" s="1"/>
  <c r="AP79" i="1"/>
  <c r="AO79" i="1"/>
  <c r="AM79" i="1"/>
  <c r="AL79" i="1"/>
  <c r="AK79" i="1"/>
  <c r="AJ79" i="1"/>
  <c r="AI79" i="1"/>
  <c r="AH79" i="1"/>
  <c r="AG79" i="1"/>
  <c r="AF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B79" i="1"/>
  <c r="N79" i="1" s="1"/>
  <c r="A79" i="1"/>
  <c r="AE78" i="1"/>
  <c r="AE79" i="1" s="1"/>
  <c r="AN77" i="1"/>
  <c r="AP76" i="1"/>
  <c r="AO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B76" i="1"/>
  <c r="N76" i="1" s="1"/>
  <c r="A76" i="1"/>
  <c r="AN75" i="1"/>
  <c r="AQ75" i="1" s="1"/>
  <c r="AN74" i="1"/>
  <c r="AQ74" i="1" s="1"/>
  <c r="AN73" i="1"/>
  <c r="AQ73" i="1" s="1"/>
  <c r="AP72" i="1"/>
  <c r="AO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B72" i="1"/>
  <c r="N72" i="1" s="1"/>
  <c r="A72" i="1"/>
  <c r="AN71" i="1"/>
  <c r="AQ71" i="1" s="1"/>
  <c r="AQ72" i="1" s="1"/>
  <c r="AP70" i="1"/>
  <c r="AO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B70" i="1"/>
  <c r="N70" i="1" s="1"/>
  <c r="A70" i="1"/>
  <c r="AN69" i="1"/>
  <c r="AQ69" i="1" s="1"/>
  <c r="AQ70" i="1" s="1"/>
  <c r="AP68" i="1"/>
  <c r="AO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B68" i="1"/>
  <c r="N68" i="1" s="1"/>
  <c r="A68" i="1"/>
  <c r="AN67" i="1"/>
  <c r="AQ67" i="1" s="1"/>
  <c r="AQ68" i="1" s="1"/>
  <c r="AP66" i="1"/>
  <c r="AO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B66" i="1"/>
  <c r="N66" i="1" s="1"/>
  <c r="A66" i="1"/>
  <c r="AN65" i="1"/>
  <c r="AQ65" i="1" s="1"/>
  <c r="AN64" i="1"/>
  <c r="AQ64" i="1" s="1"/>
  <c r="AN63" i="1"/>
  <c r="AQ63" i="1" s="1"/>
  <c r="AN62" i="1"/>
  <c r="AQ62" i="1" s="1"/>
  <c r="AN61" i="1"/>
  <c r="AQ61" i="1" s="1"/>
  <c r="AN60" i="1"/>
  <c r="AQ60" i="1" s="1"/>
  <c r="AP59" i="1"/>
  <c r="AO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B59" i="1"/>
  <c r="N59" i="1" s="1"/>
  <c r="A59" i="1"/>
  <c r="AN58" i="1"/>
  <c r="AQ58" i="1" s="1"/>
  <c r="AN57" i="1"/>
  <c r="AQ57" i="1" s="1"/>
  <c r="AP56" i="1"/>
  <c r="AO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B56" i="1"/>
  <c r="N56" i="1" s="1"/>
  <c r="A56" i="1"/>
  <c r="AN55" i="1"/>
  <c r="AQ55" i="1" s="1"/>
  <c r="AN54" i="1"/>
  <c r="AQ54" i="1" s="1"/>
  <c r="AP53" i="1"/>
  <c r="AO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B53" i="1"/>
  <c r="N53" i="1" s="1"/>
  <c r="A53" i="1"/>
  <c r="AN52" i="1"/>
  <c r="AQ52" i="1" s="1"/>
  <c r="AN51" i="1"/>
  <c r="AQ51" i="1" s="1"/>
  <c r="AP50" i="1"/>
  <c r="AO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B50" i="1"/>
  <c r="N50" i="1" s="1"/>
  <c r="A50" i="1"/>
  <c r="AN49" i="1"/>
  <c r="AQ49" i="1" s="1"/>
  <c r="AN48" i="1"/>
  <c r="AQ48" i="1" s="1"/>
  <c r="AN47" i="1"/>
  <c r="AQ47" i="1" s="1"/>
  <c r="AN46" i="1"/>
  <c r="AQ46" i="1" s="1"/>
  <c r="AN45" i="1"/>
  <c r="AQ45" i="1" s="1"/>
  <c r="AN44" i="1"/>
  <c r="AQ44" i="1" s="1"/>
  <c r="AP43" i="1"/>
  <c r="AO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B43" i="1"/>
  <c r="N43" i="1" s="1"/>
  <c r="A43" i="1"/>
  <c r="AN42" i="1"/>
  <c r="AP41" i="1"/>
  <c r="AO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B41" i="1"/>
  <c r="N41" i="1" s="1"/>
  <c r="A41" i="1"/>
  <c r="AN40" i="1"/>
  <c r="AQ40" i="1" s="1"/>
  <c r="AN39" i="1"/>
  <c r="AQ39" i="1" s="1"/>
  <c r="AN38" i="1"/>
  <c r="AQ38" i="1" s="1"/>
  <c r="AN37" i="1"/>
  <c r="AQ37" i="1" s="1"/>
  <c r="AN36" i="1"/>
  <c r="AQ36" i="1" s="1"/>
  <c r="AP35" i="1"/>
  <c r="AO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B35" i="1"/>
  <c r="N35" i="1" s="1"/>
  <c r="A35" i="1"/>
  <c r="AN34" i="1"/>
  <c r="AQ34" i="1" s="1"/>
  <c r="AN33" i="1"/>
  <c r="AQ33" i="1" s="1"/>
  <c r="AN32" i="1"/>
  <c r="AQ32" i="1" s="1"/>
  <c r="AN31" i="1"/>
  <c r="AP30" i="1"/>
  <c r="AO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B30" i="1"/>
  <c r="N30" i="1" s="1"/>
  <c r="A30" i="1"/>
  <c r="AN29" i="1"/>
  <c r="AN28" i="1"/>
  <c r="AQ28" i="1" s="1"/>
  <c r="AP27" i="1"/>
  <c r="AO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B27" i="1"/>
  <c r="N27" i="1" s="1"/>
  <c r="A27" i="1"/>
  <c r="AN26" i="1"/>
  <c r="AQ26" i="1" s="1"/>
  <c r="AN25" i="1"/>
  <c r="AQ25" i="1" s="1"/>
  <c r="AP24" i="1"/>
  <c r="AO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B24" i="1"/>
  <c r="N24" i="1" s="1"/>
  <c r="A24" i="1"/>
  <c r="AN23" i="1"/>
  <c r="AQ23" i="1" s="1"/>
  <c r="AN22" i="1"/>
  <c r="AQ22" i="1" s="1"/>
  <c r="AN21" i="1"/>
  <c r="AQ21" i="1" s="1"/>
  <c r="AN20" i="1"/>
  <c r="AQ20" i="1" s="1"/>
  <c r="AN19" i="1"/>
  <c r="AQ19" i="1" s="1"/>
  <c r="AP18" i="1"/>
  <c r="AO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B18" i="1"/>
  <c r="N18" i="1" s="1"/>
  <c r="A18" i="1"/>
  <c r="AN17" i="1"/>
  <c r="AQ17" i="1" s="1"/>
  <c r="AN16" i="1"/>
  <c r="AQ16" i="1" s="1"/>
  <c r="AN15" i="1"/>
  <c r="AQ15" i="1" s="1"/>
  <c r="AJ904" i="1" l="1"/>
  <c r="AK904" i="1"/>
  <c r="AE904" i="1"/>
  <c r="AF904" i="1"/>
  <c r="R904" i="1"/>
  <c r="V904" i="1"/>
  <c r="AH904" i="1"/>
  <c r="AN564" i="1"/>
  <c r="AN794" i="1"/>
  <c r="AQ504" i="1"/>
  <c r="AQ83" i="1"/>
  <c r="AN30" i="1"/>
  <c r="AN501" i="1"/>
  <c r="AQ794" i="1"/>
  <c r="AQ56" i="1"/>
  <c r="AQ499" i="1"/>
  <c r="AQ501" i="1" s="1"/>
  <c r="AQ543" i="1"/>
  <c r="AQ544" i="1" s="1"/>
  <c r="AQ497" i="1"/>
  <c r="AQ498" i="1" s="1"/>
  <c r="AQ588" i="1"/>
  <c r="AQ589" i="1" s="1"/>
  <c r="AN70" i="1"/>
  <c r="AN83" i="1"/>
  <c r="AQ565" i="1"/>
  <c r="AQ566" i="1" s="1"/>
  <c r="AQ603" i="1"/>
  <c r="AQ604" i="1" s="1"/>
  <c r="AQ550" i="1"/>
  <c r="AQ551" i="1" s="1"/>
  <c r="AN551" i="1"/>
  <c r="AQ50" i="1"/>
  <c r="AN188" i="1"/>
  <c r="AQ172" i="1"/>
  <c r="AQ188" i="1" s="1"/>
  <c r="AQ42" i="1"/>
  <c r="AQ43" i="1" s="1"/>
  <c r="AN43" i="1"/>
  <c r="AN114" i="1"/>
  <c r="AQ476" i="1"/>
  <c r="AQ478" i="1" s="1"/>
  <c r="AN478" i="1"/>
  <c r="AQ24" i="1"/>
  <c r="AQ27" i="1"/>
  <c r="AQ31" i="1"/>
  <c r="AQ35" i="1" s="1"/>
  <c r="AN35" i="1"/>
  <c r="AQ538" i="1"/>
  <c r="AN587" i="1"/>
  <c r="AN602" i="1"/>
  <c r="AQ829" i="1"/>
  <c r="AQ53" i="1"/>
  <c r="AN89" i="1"/>
  <c r="AN104" i="1"/>
  <c r="AN306" i="1"/>
  <c r="AQ458" i="1"/>
  <c r="AN504" i="1"/>
  <c r="AN583" i="1"/>
  <c r="AQ584" i="1"/>
  <c r="AQ585" i="1" s="1"/>
  <c r="AN829" i="1"/>
  <c r="AQ896" i="1"/>
  <c r="AQ897" i="1" s="1"/>
  <c r="AN568" i="1"/>
  <c r="AN53" i="1"/>
  <c r="AQ59" i="1"/>
  <c r="AN68" i="1"/>
  <c r="AN92" i="1"/>
  <c r="AN138" i="1"/>
  <c r="AN494" i="1"/>
  <c r="AQ562" i="1"/>
  <c r="AQ564" i="1" s="1"/>
  <c r="AQ622" i="1"/>
  <c r="AQ76" i="1"/>
  <c r="AQ99" i="1"/>
  <c r="AQ66" i="1"/>
  <c r="AN24" i="1"/>
  <c r="AQ41" i="1"/>
  <c r="AN496" i="1"/>
  <c r="AQ495" i="1"/>
  <c r="AQ496" i="1" s="1"/>
  <c r="AN18" i="1"/>
  <c r="AQ29" i="1"/>
  <c r="AQ30" i="1" s="1"/>
  <c r="AN136" i="1"/>
  <c r="AQ577" i="1"/>
  <c r="AN59" i="1"/>
  <c r="AQ87" i="1"/>
  <c r="AQ89" i="1" s="1"/>
  <c r="AQ90" i="1"/>
  <c r="AQ92" i="1" s="1"/>
  <c r="AN99" i="1"/>
  <c r="AQ100" i="1"/>
  <c r="AQ104" i="1" s="1"/>
  <c r="AQ115" i="1"/>
  <c r="AQ136" i="1" s="1"/>
  <c r="AN214" i="1"/>
  <c r="AQ18" i="1"/>
  <c r="AN171" i="1"/>
  <c r="AQ164" i="1"/>
  <c r="AQ171" i="1" s="1"/>
  <c r="S431" i="1"/>
  <c r="AN50" i="1"/>
  <c r="AN76" i="1"/>
  <c r="AN85" i="1"/>
  <c r="AQ84" i="1"/>
  <c r="AQ85" i="1" s="1"/>
  <c r="AN112" i="1"/>
  <c r="AQ163" i="1"/>
  <c r="AN163" i="1"/>
  <c r="AQ306" i="1"/>
  <c r="AN72" i="1"/>
  <c r="AQ105" i="1"/>
  <c r="AQ112" i="1" s="1"/>
  <c r="W112" i="1"/>
  <c r="AA148" i="1"/>
  <c r="AA898" i="1" s="1"/>
  <c r="AN141" i="1"/>
  <c r="AQ141" i="1" s="1"/>
  <c r="AQ148" i="1" s="1"/>
  <c r="R898" i="1"/>
  <c r="AH898" i="1"/>
  <c r="AN27" i="1"/>
  <c r="AN41" i="1"/>
  <c r="AN56" i="1"/>
  <c r="AN66" i="1"/>
  <c r="AN78" i="1"/>
  <c r="AQ78" i="1" s="1"/>
  <c r="S247" i="1"/>
  <c r="AN246" i="1"/>
  <c r="AQ246" i="1" s="1"/>
  <c r="AN475" i="1"/>
  <c r="AN581" i="1"/>
  <c r="AQ578" i="1"/>
  <c r="AQ581" i="1" s="1"/>
  <c r="AQ594" i="1"/>
  <c r="AP898" i="1"/>
  <c r="S895" i="1"/>
  <c r="AN879" i="1"/>
  <c r="AQ879" i="1" s="1"/>
  <c r="AN458" i="1"/>
  <c r="AQ494" i="1"/>
  <c r="AN538" i="1"/>
  <c r="AN542" i="1"/>
  <c r="AQ539" i="1"/>
  <c r="AQ542" i="1" s="1"/>
  <c r="AM559" i="1"/>
  <c r="AN577" i="1"/>
  <c r="AN594" i="1"/>
  <c r="AQ595" i="1"/>
  <c r="AQ602" i="1" s="1"/>
  <c r="AQ605" i="1"/>
  <c r="AQ619" i="1" s="1"/>
  <c r="AN619" i="1"/>
  <c r="V898" i="1"/>
  <c r="AL898" i="1"/>
  <c r="AD898" i="1"/>
  <c r="AD904" i="1" s="1"/>
  <c r="AQ854" i="1"/>
  <c r="AQ862" i="1"/>
  <c r="AQ190" i="1"/>
  <c r="AQ214" i="1" s="1"/>
  <c r="AN308" i="1"/>
  <c r="AQ459" i="1"/>
  <c r="AQ475" i="1" s="1"/>
  <c r="AN546" i="1"/>
  <c r="AQ546" i="1" s="1"/>
  <c r="AQ547" i="1" s="1"/>
  <c r="AQ548" i="1"/>
  <c r="AQ549" i="1" s="1"/>
  <c r="AN561" i="1"/>
  <c r="AQ560" i="1"/>
  <c r="AQ561" i="1" s="1"/>
  <c r="Y594" i="1"/>
  <c r="AQ693" i="1"/>
  <c r="AN693" i="1"/>
  <c r="AQ695" i="1"/>
  <c r="AQ700" i="1" s="1"/>
  <c r="AN700" i="1"/>
  <c r="Z898" i="1"/>
  <c r="Z904" i="1" s="1"/>
  <c r="AQ835" i="1"/>
  <c r="Y853" i="1"/>
  <c r="AN844" i="1"/>
  <c r="AQ844" i="1" s="1"/>
  <c r="AQ77" i="1"/>
  <c r="AQ215" i="1"/>
  <c r="U486" i="1"/>
  <c r="AN484" i="1"/>
  <c r="AQ484" i="1" s="1"/>
  <c r="AQ486" i="1" s="1"/>
  <c r="AN553" i="1"/>
  <c r="AQ553" i="1" s="1"/>
  <c r="AQ559" i="1" s="1"/>
  <c r="AJ898" i="1"/>
  <c r="AN622" i="1"/>
  <c r="AB898" i="1"/>
  <c r="AB904" i="1" s="1"/>
  <c r="AF898" i="1"/>
  <c r="Q898" i="1"/>
  <c r="Q904" i="1" s="1"/>
  <c r="AC898" i="1"/>
  <c r="AC904" i="1" s="1"/>
  <c r="AG898" i="1"/>
  <c r="AG901" i="1" s="1"/>
  <c r="AK898" i="1"/>
  <c r="AO898" i="1"/>
  <c r="AQ623" i="1"/>
  <c r="AQ624" i="1" s="1"/>
  <c r="U748" i="1"/>
  <c r="AN739" i="1"/>
  <c r="W772" i="1"/>
  <c r="AN768" i="1"/>
  <c r="AQ768" i="1" s="1"/>
  <c r="U820" i="1"/>
  <c r="AN806" i="1"/>
  <c r="AQ806" i="1" s="1"/>
  <c r="AQ820" i="1" s="1"/>
  <c r="T898" i="1"/>
  <c r="T904" i="1" s="1"/>
  <c r="X898" i="1"/>
  <c r="X904" i="1" s="1"/>
  <c r="AM861" i="1"/>
  <c r="AN856" i="1"/>
  <c r="AQ856" i="1" s="1"/>
  <c r="U895" i="1"/>
  <c r="AQ749" i="1"/>
  <c r="S772" i="1"/>
  <c r="AN753" i="1"/>
  <c r="AQ753" i="1" s="1"/>
  <c r="AQ832" i="1"/>
  <c r="AN832" i="1"/>
  <c r="P898" i="1"/>
  <c r="P904" i="1" s="1"/>
  <c r="O898" i="1"/>
  <c r="O901" i="1" s="1"/>
  <c r="AE898" i="1"/>
  <c r="AI898" i="1"/>
  <c r="AI904" i="1" s="1"/>
  <c r="AN842" i="1"/>
  <c r="AQ842" i="1" s="1"/>
  <c r="AA904" i="1" l="1"/>
  <c r="AG904" i="1"/>
  <c r="AM898" i="1"/>
  <c r="Y898" i="1"/>
  <c r="Y904" i="1" s="1"/>
  <c r="W898" i="1"/>
  <c r="W904" i="1" s="1"/>
  <c r="AN895" i="1"/>
  <c r="U898" i="1"/>
  <c r="U904" i="1" s="1"/>
  <c r="AN247" i="1"/>
  <c r="AN486" i="1"/>
  <c r="AN547" i="1"/>
  <c r="AQ247" i="1"/>
  <c r="AQ895" i="1"/>
  <c r="S898" i="1"/>
  <c r="S904" i="1" s="1"/>
  <c r="AN861" i="1"/>
  <c r="AQ853" i="1"/>
  <c r="AN820" i="1"/>
  <c r="AN148" i="1"/>
  <c r="AQ772" i="1"/>
  <c r="AN772" i="1"/>
  <c r="AQ739" i="1"/>
  <c r="AN748" i="1"/>
  <c r="AN559" i="1"/>
  <c r="AN79" i="1"/>
  <c r="AR900" i="1"/>
  <c r="AQ79" i="1"/>
  <c r="AN853" i="1"/>
  <c r="AQ308" i="1"/>
  <c r="AQ431" i="1" s="1"/>
  <c r="AN431" i="1"/>
  <c r="AQ861" i="1"/>
  <c r="AQ901" i="1" l="1"/>
  <c r="AQ748" i="1"/>
  <c r="AQ898" i="1" s="1"/>
  <c r="AR898" i="1" s="1"/>
  <c r="AN898" i="1"/>
  <c r="AR899" i="1" s="1"/>
</calcChain>
</file>

<file path=xl/comments1.xml><?xml version="1.0" encoding="utf-8"?>
<comments xmlns="http://schemas.openxmlformats.org/spreadsheetml/2006/main">
  <authors>
    <author>Holvey Ramirez Bermudez</author>
  </authors>
  <commentList>
    <comment ref="AP86" authorId="0" shapeId="0">
      <text>
        <r>
          <rPr>
            <sz val="9"/>
            <color indexed="81"/>
            <rFont val="Tahoma"/>
            <family val="2"/>
          </rPr>
          <t>ANULACION SOLICITADA MEDIANTE OFICIO 2022IE13656 DEL 29-07-2022 VICERRECTORIA ADMINISTRATIVA Y FINANCIERA</t>
        </r>
      </text>
    </comment>
    <comment ref="AP88" authorId="0" shapeId="0">
      <text>
        <r>
          <rPr>
            <sz val="9"/>
            <color indexed="81"/>
            <rFont val="Tahoma"/>
            <family val="2"/>
          </rPr>
          <t>ANULACION SOLICITADA MEDIANTE OFICIO 2022IE13656 DEL 29-07-2022 VICERRECTORIA ADMINISTRATIVA Y FINANCIERA</t>
        </r>
      </text>
    </comment>
    <comment ref="AP96" authorId="0" shapeId="0">
      <text>
        <r>
          <rPr>
            <sz val="9"/>
            <color indexed="81"/>
            <rFont val="Tahoma"/>
            <family val="2"/>
          </rPr>
          <t>Acta anulacion cuantias menores 001 del 28/02/2022</t>
        </r>
      </text>
    </comment>
    <comment ref="AP100" authorId="0" shapeId="0">
      <text>
        <r>
          <rPr>
            <sz val="9"/>
            <color indexed="81"/>
            <rFont val="Tahoma"/>
            <family val="2"/>
          </rPr>
          <t>ACTA DE TERMINACIÓN Y LIQUIDACION DE CONTRATO DEL 08-02-2022 VICERRECTORIA ADMINISTRATIVA Y FINANCIERA</t>
        </r>
      </text>
    </comment>
    <comment ref="AP101" authorId="0" shapeId="0">
      <text>
        <r>
          <rPr>
            <sz val="9"/>
            <color indexed="81"/>
            <rFont val="Tahoma"/>
            <family val="2"/>
          </rPr>
          <t>Acta anulacion cuantias menores 001 del 28/02/2022</t>
        </r>
      </text>
    </comment>
    <comment ref="AP105" authorId="0" shapeId="0">
      <text>
        <r>
          <rPr>
            <sz val="9"/>
            <color indexed="81"/>
            <rFont val="Tahoma"/>
            <family val="2"/>
          </rPr>
          <t>Oficio 2022IE8116 del 10-05-2022 Facultad Medio ambiente y Recursos Naturales</t>
        </r>
      </text>
    </comment>
    <comment ref="AP106" authorId="0" shapeId="0">
      <text>
        <r>
          <rPr>
            <sz val="9"/>
            <color indexed="81"/>
            <rFont val="Tahoma"/>
            <family val="2"/>
          </rPr>
          <t>Oficio 2022IE25323 del 30/11/2022 Vicerrectoria Academica</t>
        </r>
      </text>
    </comment>
    <comment ref="AP107" authorId="0" shapeId="0">
      <text>
        <r>
          <rPr>
            <sz val="9"/>
            <color indexed="81"/>
            <rFont val="Tahoma"/>
            <family val="2"/>
          </rPr>
          <t>Oficio 2022IE25323 del 30/11/2022 Vicerrectoria Academica</t>
        </r>
      </text>
    </comment>
    <comment ref="AP108" authorId="0" shapeId="0">
      <text>
        <r>
          <rPr>
            <sz val="9"/>
            <color indexed="81"/>
            <rFont val="Tahoma"/>
            <family val="2"/>
          </rPr>
          <t>Oficio 2022IE25323 del 30/11/2022 Vicerrectoria Academica</t>
        </r>
      </text>
    </comment>
    <comment ref="AP109" authorId="0" shapeId="0">
      <text>
        <r>
          <rPr>
            <sz val="9"/>
            <color indexed="81"/>
            <rFont val="Tahoma"/>
            <family val="2"/>
          </rPr>
          <t>Oficio 2022IE25323 del 30/11/2022 Vicerrectoria Academica</t>
        </r>
      </text>
    </comment>
    <comment ref="AP130" authorId="0" shapeId="0">
      <text>
        <r>
          <rPr>
            <sz val="9"/>
            <color indexed="81"/>
            <rFont val="Tahoma"/>
            <family val="2"/>
          </rPr>
          <t>Acta anulacion cuantias menores 001 del 28/02/2022</t>
        </r>
      </text>
    </comment>
    <comment ref="AP132" authorId="0" shapeId="0">
      <text>
        <r>
          <rPr>
            <sz val="9"/>
            <color indexed="81"/>
            <rFont val="Tahoma"/>
            <family val="2"/>
          </rPr>
          <t>Acta anulacion cuantias menores 001 del 28/02/2022</t>
        </r>
      </text>
    </comment>
    <comment ref="AP140" authorId="0" shapeId="0">
      <text>
        <r>
          <rPr>
            <sz val="9"/>
            <color indexed="81"/>
            <rFont val="Tahoma"/>
            <family val="2"/>
          </rPr>
          <t>Oficio 2022IE10391 del 13-06-2022 Facultad Ciencias y Educacion</t>
        </r>
      </text>
    </comment>
    <comment ref="AP141" authorId="0" shapeId="0">
      <text>
        <r>
          <rPr>
            <sz val="9"/>
            <color indexed="81"/>
            <rFont val="Tahoma"/>
            <family val="2"/>
          </rPr>
          <t>Oficio 2022IE10391 del 13-06-2022 Facultad Ciencias y Educacion</t>
        </r>
      </text>
    </comment>
    <comment ref="H142" authorId="0" shapeId="0">
      <text>
        <r>
          <rPr>
            <b/>
            <sz val="9"/>
            <color indexed="81"/>
            <rFont val="Tahoma"/>
            <family val="2"/>
          </rPr>
          <t>3243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42" authorId="0" shapeId="0">
      <text>
        <r>
          <rPr>
            <b/>
            <sz val="9"/>
            <color indexed="81"/>
            <rFont val="Tahoma"/>
            <family val="2"/>
          </rPr>
          <t>10151</t>
        </r>
      </text>
    </comment>
    <comment ref="AP145" authorId="0" shapeId="0">
      <text>
        <r>
          <rPr>
            <sz val="9"/>
            <color indexed="81"/>
            <rFont val="Tahoma"/>
            <family val="2"/>
          </rPr>
          <t>Oficio 2022IE8116 del 10-05-2022 Facultad Medio ambiente y Recursos Naturales</t>
        </r>
      </text>
    </comment>
    <comment ref="AP146" authorId="0" shapeId="0">
      <text>
        <r>
          <rPr>
            <sz val="9"/>
            <color indexed="81"/>
            <rFont val="Tahoma"/>
            <family val="2"/>
          </rPr>
          <t>Oficio 2022IE10317 del 13-06-2022 Facultad Tecnologica</t>
        </r>
      </text>
    </comment>
    <comment ref="AP164" authorId="0" shapeId="0">
      <text>
        <r>
          <rPr>
            <sz val="9"/>
            <color indexed="81"/>
            <rFont val="Tahoma"/>
            <family val="2"/>
          </rPr>
          <t>Acta de Terminación y liquidacion bilateral de Contrato del 24-01-2022, oficio 2022IE5844 del 29-03-2022 Facultad Ciencias y Educacion</t>
        </r>
      </text>
    </comment>
    <comment ref="AP193" authorId="0" shapeId="0">
      <text>
        <r>
          <rPr>
            <sz val="9"/>
            <color indexed="81"/>
            <rFont val="Tahoma"/>
            <family val="2"/>
          </rPr>
          <t>Acta de Terminación y liquidacion bilateral de Contrato del 17-12-2021, oficio 2022IE4235 del 03-03-2022 Facultad Medio Ambiente y recursos naturales</t>
        </r>
      </text>
    </comment>
    <comment ref="AP215" authorId="0" shapeId="0">
      <text>
        <r>
          <rPr>
            <sz val="9"/>
            <color indexed="81"/>
            <rFont val="Tahoma"/>
            <family val="2"/>
          </rPr>
          <t>Acta de Terminación y liquidacion bilateral de Contrato, oficio 2022IE8769 del 19-05-2022 Facultad Tecnologica</t>
        </r>
      </text>
    </comment>
    <comment ref="AP216" authorId="0" shapeId="0">
      <text>
        <r>
          <rPr>
            <sz val="9"/>
            <color indexed="81"/>
            <rFont val="Tahoma"/>
            <family val="2"/>
          </rPr>
          <t>Acta de Terminación y liquidacion bilateral de Contrato, oficio 2022IE8769 del 19-05-2022 Facultad Tecnologica</t>
        </r>
      </text>
    </comment>
    <comment ref="AP217" authorId="0" shapeId="0">
      <text>
        <r>
          <rPr>
            <sz val="9"/>
            <color indexed="81"/>
            <rFont val="Tahoma"/>
            <family val="2"/>
          </rPr>
          <t>Acta de Terminación y liquidacion bilateral de Contrato, oficio 2022IE8769 del 19-05-2022 Facultad Tecnologica</t>
        </r>
      </text>
    </comment>
    <comment ref="AP218" authorId="0" shapeId="0">
      <text>
        <r>
          <rPr>
            <sz val="9"/>
            <color indexed="81"/>
            <rFont val="Tahoma"/>
            <family val="2"/>
          </rPr>
          <t>Acta de Terminación y liquidacion bilateral de Contrato, oficio 2022IE8769 del 19-05-2022 Facultad Tecnologica</t>
        </r>
      </text>
    </comment>
    <comment ref="AP219" authorId="0" shapeId="0">
      <text>
        <r>
          <rPr>
            <sz val="9"/>
            <color indexed="81"/>
            <rFont val="Tahoma"/>
            <family val="2"/>
          </rPr>
          <t>Acta de Terminación y liquidacion bilateral de Contrato, oficio 2022IE8769 del 19-05-2022 Facultad Tecnologica</t>
        </r>
      </text>
    </comment>
    <comment ref="AP220" authorId="0" shapeId="0">
      <text>
        <r>
          <rPr>
            <sz val="9"/>
            <color indexed="81"/>
            <rFont val="Tahoma"/>
            <family val="2"/>
          </rPr>
          <t>Acta de Terminación y liquidacion bilateral de Contrato, oficio 2022IE8769 del 19-05-2022 Facultad Tecnologica</t>
        </r>
      </text>
    </comment>
    <comment ref="AP221" authorId="0" shapeId="0">
      <text>
        <r>
          <rPr>
            <sz val="9"/>
            <color indexed="81"/>
            <rFont val="Tahoma"/>
            <family val="2"/>
          </rPr>
          <t>Acta de Terminación y liquidacion bilateral de Contrato, oficio 2022IE8769 del 19-05-2022 Facultad Tecnologica</t>
        </r>
      </text>
    </comment>
    <comment ref="AP222" authorId="0" shapeId="0">
      <text>
        <r>
          <rPr>
            <sz val="9"/>
            <color indexed="81"/>
            <rFont val="Tahoma"/>
            <family val="2"/>
          </rPr>
          <t>Acta de Terminación y liquidacion bilateral de Contrato, oficio 2022IE8769 del 19-05-2022 Facultad Tecnologica</t>
        </r>
      </text>
    </comment>
    <comment ref="AP223" authorId="0" shapeId="0">
      <text>
        <r>
          <rPr>
            <sz val="9"/>
            <color indexed="81"/>
            <rFont val="Tahoma"/>
            <family val="2"/>
          </rPr>
          <t>Acta de Terminación y liquidacion bilateral de Contrato, oficio 2022IE8769 del 19-05-2022 Facultad Tecnologica</t>
        </r>
      </text>
    </comment>
    <comment ref="AP224" authorId="0" shapeId="0">
      <text>
        <r>
          <rPr>
            <sz val="9"/>
            <color indexed="81"/>
            <rFont val="Tahoma"/>
            <family val="2"/>
          </rPr>
          <t>Acta de Terminación y liquidacion bilateral de Contrato, oficio 2022IE8769 del 19-05-2022 Facultad Tecnologica</t>
        </r>
      </text>
    </comment>
    <comment ref="AP225" authorId="0" shapeId="0">
      <text>
        <r>
          <rPr>
            <sz val="9"/>
            <color indexed="81"/>
            <rFont val="Tahoma"/>
            <family val="2"/>
          </rPr>
          <t>Oficio 2022IE8769 del 19-05-2022 Facultad Tecnologica</t>
        </r>
      </text>
    </comment>
    <comment ref="AP226" authorId="0" shapeId="0">
      <text>
        <r>
          <rPr>
            <sz val="9"/>
            <color indexed="81"/>
            <rFont val="Tahoma"/>
            <family val="2"/>
          </rPr>
          <t>Acta de Terminación y liquidacion bilateral de Contrato, oficio 2022IE8769 del 19-05-2022 Facultad Tecnologica</t>
        </r>
      </text>
    </comment>
    <comment ref="AP227" authorId="0" shapeId="0">
      <text>
        <r>
          <rPr>
            <sz val="9"/>
            <color indexed="81"/>
            <rFont val="Tahoma"/>
            <family val="2"/>
          </rPr>
          <t>Acta de Terminación y liquidacion bilateral de Contrato, oficio 2022IE8769 del 19-05-2022 Facultad Tecnologica</t>
        </r>
      </text>
    </comment>
    <comment ref="AP228" authorId="0" shapeId="0">
      <text>
        <r>
          <rPr>
            <sz val="9"/>
            <color indexed="81"/>
            <rFont val="Tahoma"/>
            <family val="2"/>
          </rPr>
          <t>Acta de Terminación y liquidacion bilateral de Contrato, oficio 2022IE8769 del 19-05-2022 Facultad Tecnologica</t>
        </r>
      </text>
    </comment>
    <comment ref="AP229" authorId="0" shapeId="0">
      <text>
        <r>
          <rPr>
            <sz val="9"/>
            <color indexed="81"/>
            <rFont val="Tahoma"/>
            <family val="2"/>
          </rPr>
          <t>Acta de Terminación y liquidacion bilateral de Contrato, oficio 2022IE8769 del 19-05-2022 Facultad Tecnologica</t>
        </r>
      </text>
    </comment>
    <comment ref="AP230" authorId="0" shapeId="0">
      <text>
        <r>
          <rPr>
            <sz val="9"/>
            <color indexed="81"/>
            <rFont val="Tahoma"/>
            <family val="2"/>
          </rPr>
          <t>Acta de Terminación y liquidacion bilateral de Contrato, oficio 2022IE8769 del 19-05-2022 Facultad Tecnologica</t>
        </r>
      </text>
    </comment>
    <comment ref="AP231" authorId="0" shapeId="0">
      <text>
        <r>
          <rPr>
            <sz val="9"/>
            <color indexed="81"/>
            <rFont val="Tahoma"/>
            <family val="2"/>
          </rPr>
          <t>Acta de Terminación y liquidacion bilateral de Contrato, oficio 2022IE8769 del 19-05-2022 Facultad Tecnologica</t>
        </r>
      </text>
    </comment>
    <comment ref="AP232" authorId="0" shapeId="0">
      <text>
        <r>
          <rPr>
            <sz val="9"/>
            <color indexed="81"/>
            <rFont val="Tahoma"/>
            <family val="2"/>
          </rPr>
          <t>Acta de Terminación y liquidacion bilateral de Contrato, oficio 2022IE8769 del 19-05-2022 Facultad Tecnologica</t>
        </r>
      </text>
    </comment>
    <comment ref="AP233" authorId="0" shapeId="0">
      <text>
        <r>
          <rPr>
            <sz val="9"/>
            <color indexed="81"/>
            <rFont val="Tahoma"/>
            <family val="2"/>
          </rPr>
          <t>Acta de Terminación y liquidacion bilateral de Contrato, oficio 2022IE8769 del 19-05-2022 Facultad Tecnologica</t>
        </r>
      </text>
    </comment>
    <comment ref="AP234" authorId="0" shapeId="0">
      <text>
        <r>
          <rPr>
            <sz val="9"/>
            <color indexed="81"/>
            <rFont val="Tahoma"/>
            <family val="2"/>
          </rPr>
          <t>Acta de Terminación y liquidacion bilateral de Contrato, oficio 2022IE8769 del 19-05-2022 Facultad Tecnologica</t>
        </r>
      </text>
    </comment>
    <comment ref="AP235" authorId="0" shapeId="0">
      <text>
        <r>
          <rPr>
            <sz val="9"/>
            <color indexed="81"/>
            <rFont val="Tahoma"/>
            <family val="2"/>
          </rPr>
          <t>Acta de Terminación y liquidacion bilateral de Contrato, oficio 2022IE8769 del 19-05-2022 Facultad Tecnologica</t>
        </r>
      </text>
    </comment>
    <comment ref="AP236" authorId="0" shapeId="0">
      <text>
        <r>
          <rPr>
            <sz val="9"/>
            <color indexed="81"/>
            <rFont val="Tahoma"/>
            <family val="2"/>
          </rPr>
          <t>Acta de Terminación y liquidacion bilateral de Contrato, oficio 2022IE8769 del 19-05-2022 Facultad Tecnologica</t>
        </r>
      </text>
    </comment>
    <comment ref="AP237" authorId="0" shapeId="0">
      <text>
        <r>
          <rPr>
            <sz val="9"/>
            <color indexed="81"/>
            <rFont val="Tahoma"/>
            <family val="2"/>
          </rPr>
          <t>Acta de Terminación y liquidacion bilateral de Contrato, oficio 2022IE8769 del 19-05-2022 Facultad Tecnologica</t>
        </r>
      </text>
    </comment>
    <comment ref="AP238" authorId="0" shapeId="0">
      <text>
        <r>
          <rPr>
            <sz val="9"/>
            <color indexed="81"/>
            <rFont val="Tahoma"/>
            <family val="2"/>
          </rPr>
          <t>Acta de Terminación y liquidacion bilateral de Contrato, oficio 2022IE8769 del 19-05-2022 Facultad Tecnologica</t>
        </r>
      </text>
    </comment>
    <comment ref="AP243" authorId="0" shapeId="0">
      <text>
        <r>
          <rPr>
            <sz val="9"/>
            <color indexed="81"/>
            <rFont val="Tahoma"/>
            <family val="2"/>
          </rPr>
          <t>Oficio 2022IE14020 del 03-08-2022 Facultad Tecnologica</t>
        </r>
      </text>
    </comment>
    <comment ref="AP244" authorId="0" shapeId="0">
      <text>
        <r>
          <rPr>
            <sz val="9"/>
            <color indexed="81"/>
            <rFont val="Tahoma"/>
            <family val="2"/>
          </rPr>
          <t>Acta anulacion cuantias menores 001 del 28/02/2022</t>
        </r>
      </text>
    </comment>
    <comment ref="AP245" authorId="0" shapeId="0">
      <text>
        <r>
          <rPr>
            <sz val="9"/>
            <color indexed="81"/>
            <rFont val="Tahoma"/>
            <family val="2"/>
          </rPr>
          <t>Acta de Terminación y liquidacion bilateral de Contrato, oficio 2022IE8769 del 19-05-2022 Facultad Tecnologica</t>
        </r>
      </text>
    </comment>
    <comment ref="AP356" authorId="0" shapeId="0">
      <text>
        <r>
          <rPr>
            <sz val="9"/>
            <color indexed="81"/>
            <rFont val="Tahoma"/>
            <family val="2"/>
          </rPr>
          <t>Acta anulacion cuantias menores 001 del 28/02/2022</t>
        </r>
      </text>
    </comment>
    <comment ref="AP360" authorId="0" shapeId="0">
      <text>
        <r>
          <rPr>
            <sz val="9"/>
            <color indexed="81"/>
            <rFont val="Tahoma"/>
            <family val="2"/>
          </rPr>
          <t>Acta anulacion cuantias menores 001 del 28/02/2022</t>
        </r>
      </text>
    </comment>
    <comment ref="AP397" authorId="0" shapeId="0">
      <text>
        <r>
          <rPr>
            <sz val="9"/>
            <color indexed="81"/>
            <rFont val="Tahoma"/>
            <family val="2"/>
          </rPr>
          <t>Acta anulacion cuantias menores 001 del 28/02/2022</t>
        </r>
      </text>
    </comment>
    <comment ref="AP456" authorId="0" shapeId="0">
      <text>
        <r>
          <rPr>
            <sz val="9"/>
            <color indexed="81"/>
            <rFont val="Tahoma"/>
            <family val="2"/>
          </rPr>
          <t>Acta de Terminación y liquidacion bilateral de Contrato del 28-12-2021 Vicerrectoria Administrativa</t>
        </r>
      </text>
    </comment>
    <comment ref="AP531" authorId="0" shapeId="0">
      <text>
        <r>
          <rPr>
            <sz val="9"/>
            <color indexed="81"/>
            <rFont val="Tahoma"/>
            <family val="2"/>
          </rPr>
          <t>ANULACION SOLICITADA MEDIANTE OFICIO 2022IE4558 DEL 08-03-2022 FACULTAS DE CIENCIAS Y EDUCACION</t>
        </r>
      </text>
    </comment>
    <comment ref="AP532" authorId="0" shapeId="0">
      <text>
        <r>
          <rPr>
            <sz val="9"/>
            <color indexed="81"/>
            <rFont val="Tahoma"/>
            <family val="2"/>
          </rPr>
          <t>ANULACION SOLICITADA MEDIANTE OFICIO 2022IE3888 DEL 16-05-2022 FACULTAD TECNOLOGICA</t>
        </r>
      </text>
    </comment>
    <comment ref="AP533" authorId="0" shapeId="0">
      <text>
        <r>
          <rPr>
            <sz val="9"/>
            <color indexed="81"/>
            <rFont val="Tahoma"/>
            <family val="2"/>
          </rPr>
          <t xml:space="preserve">Acta de Terminación y liquidacion bilateral de Contrato del 26-04-2022, oficio 2022IE13854 del 02-08-2022 Instituto de investigación e innovación en ingeniería </t>
        </r>
      </text>
    </comment>
    <comment ref="AP534" authorId="0" shapeId="0">
      <text>
        <r>
          <rPr>
            <sz val="9"/>
            <color indexed="81"/>
            <rFont val="Tahoma"/>
            <family val="2"/>
          </rPr>
          <t xml:space="preserve">Acta de Terminación y liquidacion bilateral de Contrato del 08-02-2022, oficio 2022IE4732 del 10-03-2022 Instituto de investigación e innovación en ingeniería </t>
        </r>
      </text>
    </comment>
    <comment ref="AP545" authorId="0" shapeId="0">
      <text>
        <r>
          <rPr>
            <sz val="9"/>
            <color indexed="81"/>
            <rFont val="Tahoma"/>
            <family val="2"/>
          </rPr>
          <t>CONSTANCIA DE CIERRE EXPEDIENTE CONTRACTUAL DEL 30-08-2022 VICERRECTORIA ADMINISTRATIVA Y FINANCIERA</t>
        </r>
      </text>
    </comment>
    <comment ref="AP580" authorId="0" shapeId="0">
      <text>
        <r>
          <rPr>
            <sz val="9"/>
            <color indexed="81"/>
            <rFont val="Tahoma"/>
            <family val="2"/>
          </rPr>
          <t>Acta de Terminación y liquidacion bilateral de Contrato del 29-03-2022, Vicerrectoria Académica</t>
        </r>
      </text>
    </comment>
    <comment ref="AP626" authorId="0" shapeId="0">
      <text>
        <r>
          <rPr>
            <sz val="9"/>
            <color indexed="81"/>
            <rFont val="Tahoma"/>
            <family val="2"/>
          </rPr>
          <t>Acta anulacion cuantias menores 001 del 28/02/2022</t>
        </r>
      </text>
    </comment>
    <comment ref="AP628" authorId="0" shapeId="0">
      <text>
        <r>
          <rPr>
            <sz val="9"/>
            <color indexed="81"/>
            <rFont val="Tahoma"/>
            <family val="2"/>
          </rPr>
          <t>Acta anulacion cuantias menores 001 del 28/02/2022</t>
        </r>
      </text>
    </comment>
    <comment ref="AP701" authorId="0" shapeId="0">
      <text>
        <r>
          <rPr>
            <sz val="9"/>
            <color indexed="81"/>
            <rFont val="Tahoma"/>
            <family val="2"/>
          </rPr>
          <t>ANULACION SOLICITADA MEDIANTE OFICIO 2022IE19792 DEL 28-09-2022 CENTRO DE INVESTIGACION Y DESARROLLO CIENTIFICO</t>
        </r>
      </text>
    </comment>
    <comment ref="AP702" authorId="0" shapeId="0">
      <text>
        <r>
          <rPr>
            <sz val="9"/>
            <color indexed="81"/>
            <rFont val="Tahoma"/>
            <family val="2"/>
          </rPr>
          <t>ANULACION SOLICITADA MEDIANTE OFICIO 2022IE19792 DEL 28-09-2022 CENTRO DE INVESTIGACION Y DESARROLLO CIENTIFICO</t>
        </r>
      </text>
    </comment>
    <comment ref="AP703" authorId="0" shapeId="0">
      <text>
        <r>
          <rPr>
            <sz val="9"/>
            <color indexed="81"/>
            <rFont val="Tahoma"/>
            <family val="2"/>
          </rPr>
          <t>ANULACION SOLICITADA MEDIANTE OFICIO 2022IE7335 DEL 27-04-2022 CENTRO DE INVESTIGACION Y DESARROLLO CIENTIFICO</t>
        </r>
      </text>
    </comment>
    <comment ref="AP704" authorId="0" shapeId="0">
      <text>
        <r>
          <rPr>
            <sz val="9"/>
            <color indexed="81"/>
            <rFont val="Tahoma"/>
            <family val="2"/>
          </rPr>
          <t>ANULACION SOLICITADA MEDIANTE OFICIO 2022IE7335 DEL 27-04-2022 CENTRO DE INVESTIGACION Y DESARROLLO CIENTIFICO</t>
        </r>
      </text>
    </comment>
    <comment ref="AP705" authorId="0" shapeId="0">
      <text>
        <r>
          <rPr>
            <sz val="9"/>
            <color indexed="81"/>
            <rFont val="Tahoma"/>
            <family val="2"/>
          </rPr>
          <t>ANULACION SOLICITADA MEDIANTE OFICIO 2022IE7335 DEL 27-04-2022 CENTRO DE INVESTIGACION Y DESARROLLO CIENTIFICO</t>
        </r>
      </text>
    </comment>
    <comment ref="AP706" authorId="0" shapeId="0">
      <text>
        <r>
          <rPr>
            <sz val="9"/>
            <color indexed="81"/>
            <rFont val="Tahoma"/>
            <family val="2"/>
          </rPr>
          <t>Acta anulacion cuantias menores 001 del 28/02/2022</t>
        </r>
      </text>
    </comment>
    <comment ref="AP710" authorId="0" shapeId="0">
      <text>
        <r>
          <rPr>
            <sz val="9"/>
            <color indexed="81"/>
            <rFont val="Tahoma"/>
            <family val="2"/>
          </rPr>
          <t>ANULACION SOLICITADA MEDIANTE OFICIO 2022IE7335 DEL 27-04-2022 CENTRO DE INVESTIGACION Y DESARROLLO CIENTIFICO</t>
        </r>
      </text>
    </comment>
    <comment ref="AP713" authorId="0" shapeId="0">
      <text>
        <r>
          <rPr>
            <sz val="9"/>
            <color indexed="81"/>
            <rFont val="Tahoma"/>
            <family val="2"/>
          </rPr>
          <t>ANULACION SOLICITADA MEDIANTE OFICIO 2022IE19792 DEL 28-09-2022 CENTRO DE INVESTIGACION Y DESARROLLO CIENTIFICO</t>
        </r>
      </text>
    </comment>
    <comment ref="AP714" authorId="0" shapeId="0">
      <text>
        <r>
          <rPr>
            <sz val="9"/>
            <color indexed="81"/>
            <rFont val="Tahoma"/>
            <family val="2"/>
          </rPr>
          <t xml:space="preserve">ANULACION SOLICITADA MEDIANTE OFICIO 2022IE3055 DEL 09-02-2022 CENTRO DE INVESTIGACION Y DESARROLLO </t>
        </r>
        <r>
          <rPr>
            <b/>
            <sz val="9"/>
            <color indexed="81"/>
            <rFont val="Tahoma"/>
            <family val="2"/>
          </rPr>
          <t>CIENTIFICO</t>
        </r>
      </text>
    </comment>
    <comment ref="AP719" authorId="0" shapeId="0">
      <text>
        <r>
          <rPr>
            <sz val="9"/>
            <color indexed="81"/>
            <rFont val="Tahoma"/>
            <family val="2"/>
          </rPr>
          <t>ANULACION SOLICITADA MEDIANTE OFICIO 2022IE7335 DEL 27-04-2022 CENTRO DE INVESTIGACION Y DESARROLLO CIENTIFICO</t>
        </r>
      </text>
    </comment>
    <comment ref="AP723" authorId="0" shapeId="0">
      <text>
        <r>
          <rPr>
            <sz val="9"/>
            <color indexed="81"/>
            <rFont val="Tahoma"/>
            <family val="2"/>
          </rPr>
          <t>ANULACION SOLICITADA MEDIANTE OFICIO 2022IE5694 DEL 28-03-2022 CENTRO DE INVESTIGACION Y DESARROLLO CIENTIFICO</t>
        </r>
      </text>
    </comment>
    <comment ref="AP727" authorId="0" shapeId="0">
      <text>
        <r>
          <rPr>
            <sz val="9"/>
            <color indexed="81"/>
            <rFont val="Tahoma"/>
            <family val="2"/>
          </rPr>
          <t>ANULACION SOLICITADA MEDIANTE OFICIO 2022IE7335 DEL 27-04-2022 CENTRO DE INVESTIGACION Y DESARROLLO CIENTIFICO</t>
        </r>
      </text>
    </comment>
    <comment ref="AP735" authorId="0" shapeId="0">
      <text>
        <r>
          <rPr>
            <sz val="9"/>
            <color indexed="81"/>
            <rFont val="Tahoma"/>
            <family val="2"/>
          </rPr>
          <t>ANULACION SOLICITADA MEDIANTE OFICIO 2022IE7335 DEL 27-04-2022 CENTRO DE INVESTIGACION Y DESARROLLO CIENTIFICO</t>
        </r>
      </text>
    </comment>
    <comment ref="AP741" authorId="0" shapeId="0">
      <text>
        <r>
          <rPr>
            <sz val="9"/>
            <color indexed="81"/>
            <rFont val="Tahoma"/>
            <family val="2"/>
          </rPr>
          <t>ANULACION SOLICITADA MEDIANTE OFICIO 2022IE19792 DEL 28-09-2022 CENTRO DE INVESTIGACION Y DESARROLLO CIENTIFICO</t>
        </r>
      </text>
    </comment>
    <comment ref="AP771" authorId="0" shapeId="0">
      <text>
        <r>
          <rPr>
            <sz val="9"/>
            <color indexed="81"/>
            <rFont val="Tahoma"/>
            <family val="2"/>
          </rPr>
          <t>Oficio 23437 del 10-nov-2022, Acta de Terminación y liquidacion bilateral de Contrato del 28-01-2022, Vicerrectoria Administrativa y Financiera</t>
        </r>
      </text>
    </comment>
    <comment ref="AP773" authorId="0" shapeId="0">
      <text>
        <r>
          <rPr>
            <sz val="9"/>
            <color indexed="81"/>
            <rFont val="Tahoma"/>
            <family val="2"/>
          </rPr>
          <t>ANULACION SOLICITADA MEDIANTE OFICIO 2022IE10667 DEL 16-06-2022 RECTORIA</t>
        </r>
      </text>
    </comment>
    <comment ref="AP801" authorId="0" shapeId="0">
      <text>
        <r>
          <rPr>
            <sz val="9"/>
            <color indexed="81"/>
            <rFont val="Tahoma"/>
            <family val="2"/>
          </rPr>
          <t>ANULACION SOLICITADA MEDIANTE OFICIO 2022IE11237 DEL 23-06-2022 RECTORIA</t>
        </r>
      </text>
    </comment>
    <comment ref="AP822" authorId="0" shapeId="0">
      <text>
        <r>
          <rPr>
            <sz val="9"/>
            <color indexed="81"/>
            <rFont val="Tahoma"/>
            <family val="2"/>
          </rPr>
          <t>Acta de Terminación y liquidacion bilateral de Contrato del 27-04-2022 Vicerrectoria Administrativa y Financiera</t>
        </r>
      </text>
    </comment>
    <comment ref="AP823" authorId="0" shapeId="0">
      <text>
        <r>
          <rPr>
            <sz val="9"/>
            <color indexed="81"/>
            <rFont val="Tahoma"/>
            <family val="2"/>
          </rPr>
          <t>Acta anulacion cuantias menores 001 del 28/02/2022</t>
        </r>
      </text>
    </comment>
    <comment ref="AP896" authorId="0" shapeId="0">
      <text>
        <r>
          <rPr>
            <sz val="9"/>
            <color indexed="81"/>
            <rFont val="Tahoma"/>
            <family val="2"/>
          </rPr>
          <t xml:space="preserve">ANULACION SOLICITADA MEDIANTE OFICIO 2022IE16876 DEL 07-09-2022 VICERRECTORIA ADMINISTRATIVA Y FINANCIERA </t>
        </r>
      </text>
    </comment>
  </commentList>
</comments>
</file>

<file path=xl/sharedStrings.xml><?xml version="1.0" encoding="utf-8"?>
<sst xmlns="http://schemas.openxmlformats.org/spreadsheetml/2006/main" count="8182" uniqueCount="991">
  <si>
    <t>RESERVAS PRESUPUESTALES 2021</t>
  </si>
  <si>
    <r>
      <t xml:space="preserve">CODIGO ENTIDAD </t>
    </r>
    <r>
      <rPr>
        <b/>
        <sz val="12"/>
        <rFont val="Arial"/>
        <family val="2"/>
      </rPr>
      <t>230</t>
    </r>
  </si>
  <si>
    <r>
      <t xml:space="preserve">NOMBRE DE LA ENTIDAD:  </t>
    </r>
    <r>
      <rPr>
        <b/>
        <sz val="12"/>
        <rFont val="Arial"/>
        <family val="2"/>
      </rPr>
      <t>UNIVERSIDAD DISTRITAL FRANCISCO JOSE DE CALDAS</t>
    </r>
  </si>
  <si>
    <t>FECHA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</si>
  <si>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</si>
  <si>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</si>
  <si>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</si>
  <si>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</si>
  <si>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</si>
  <si>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</si>
  <si>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</si>
  <si>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</si>
  <si>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</si>
  <si>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</si>
  <si>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</si>
  <si>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</si>
  <si>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ANULACIONES</t>
  </si>
  <si>
    <t>IMPUTACION PRESUPUESTAL</t>
  </si>
  <si>
    <t xml:space="preserve">NOMBRE DEL RUBRO </t>
  </si>
  <si>
    <t>SOLICITANTE</t>
  </si>
  <si>
    <t>DEPENDENCIA</t>
  </si>
  <si>
    <t>TIPO IDENT BENEF</t>
  </si>
  <si>
    <t>NUMERO IDENTIFICACION BENEFICIARIO</t>
  </si>
  <si>
    <t>DETALLE DEL BENEFICIARIO</t>
  </si>
  <si>
    <t>No. DE LA DISPONIBILIDAD</t>
  </si>
  <si>
    <t xml:space="preserve">No. DE REGISTRO PRESUPUESTAL </t>
  </si>
  <si>
    <t>TIPO DE COMPROMISO</t>
  </si>
  <si>
    <t>No. COMPROMISO</t>
  </si>
  <si>
    <t>FECHA COMPROMISO</t>
  </si>
  <si>
    <t>VALOR DEL COMPROMISO</t>
  </si>
  <si>
    <t>AUTORIZACION  DE GIRO</t>
  </si>
  <si>
    <t>SALDO</t>
  </si>
  <si>
    <t>OP</t>
  </si>
  <si>
    <t>GIRO</t>
  </si>
  <si>
    <t>PAGOS ACUMULADO AÑO 2022</t>
  </si>
  <si>
    <t>VALOR</t>
  </si>
  <si>
    <t>NUEVO SALDO 2022</t>
  </si>
  <si>
    <t>GRUPO</t>
  </si>
  <si>
    <t>Fondos</t>
  </si>
  <si>
    <t>Descripcion del Fondo</t>
  </si>
  <si>
    <t>3-01-001-01-01-01-0001-01</t>
  </si>
  <si>
    <t>Sueldo Basico Administrativos</t>
  </si>
  <si>
    <t>EDUARD PINILLA RIVERA</t>
  </si>
  <si>
    <t>VICERRECTORIA ADMINISTRATIVA Y FINANCIERA</t>
  </si>
  <si>
    <t>CC</t>
  </si>
  <si>
    <t>ESPINEL ORTEGA ALVARO</t>
  </si>
  <si>
    <t>RESOLUCION</t>
  </si>
  <si>
    <t>FUNC</t>
  </si>
  <si>
    <t>1-100-F001</t>
  </si>
  <si>
    <t>VA-Recursos distrito</t>
  </si>
  <si>
    <t>ASSAD CUELLAR JOSE FELIX</t>
  </si>
  <si>
    <t>BUSTOS PARRA CAMILO ANDRES</t>
  </si>
  <si>
    <t>3-01-001-01-01-01-0001-02</t>
  </si>
  <si>
    <t>Sueldo Basico Docentes</t>
  </si>
  <si>
    <t>ALVARO ESPINEL ORTEGA</t>
  </si>
  <si>
    <t>MORENO DURAN CARMEN HELENA</t>
  </si>
  <si>
    <t>SANCHEZ RODRIGUEZ MARIO</t>
  </si>
  <si>
    <t>TORRES ACOSTA JAIRO HUMBERTO</t>
  </si>
  <si>
    <t>3-01-001-01-01-01-0004-01</t>
  </si>
  <si>
    <t>Gastos de Representacion Administrativos</t>
  </si>
  <si>
    <t>3-01-001-01-01-01-0008-01</t>
  </si>
  <si>
    <t>Bonificacion por servicios prestados Administrativos</t>
  </si>
  <si>
    <t>3-01-001-01-01-01-0008-02</t>
  </si>
  <si>
    <t>Bonificacion por servicios prestados Docentes</t>
  </si>
  <si>
    <t>3-01-001-01-01-01-0010-02</t>
  </si>
  <si>
    <t>Prima de Navidad Docentes</t>
  </si>
  <si>
    <t>3-01-001-01-01-01-0011-01</t>
  </si>
  <si>
    <t>Prima de Vacaciones Administrativos</t>
  </si>
  <si>
    <t>3-01-001-01-01-01-0011-02</t>
  </si>
  <si>
    <t>Prima de Vacaciones Docentes</t>
  </si>
  <si>
    <t>RODRIGUEZ CASTELLANOS ORLANDO</t>
  </si>
  <si>
    <t>3-01-001-01-01-02-0001-01</t>
  </si>
  <si>
    <t>Prima de Antiguedad Administrativos</t>
  </si>
  <si>
    <t>3-01-001-01-01-02-0002-01</t>
  </si>
  <si>
    <t>Prima Tecnica Administrativos</t>
  </si>
  <si>
    <t>3-01-001-01-01-02-0003-01</t>
  </si>
  <si>
    <t>Prima Semestral Administrativos</t>
  </si>
  <si>
    <t>3-01-001-01-01-02-0003-02</t>
  </si>
  <si>
    <t>Prima Semestral Docentes</t>
  </si>
  <si>
    <t>3-01-001-01-02-03-0001-01</t>
  </si>
  <si>
    <t>Cesantias Fondos Publicos Administrativos</t>
  </si>
  <si>
    <t>3-01-001-01-02-03-0001-02</t>
  </si>
  <si>
    <t>Cesantias Fondos Publicos Docentes</t>
  </si>
  <si>
    <t>3-01-001-01-02-03-0002-02</t>
  </si>
  <si>
    <t>Cesantias Fondos Privados Docentes</t>
  </si>
  <si>
    <t>PEDRAZA POVEDA GUSTAVO</t>
  </si>
  <si>
    <t>3-01-001-03-03-04-0005-00</t>
  </si>
  <si>
    <t>Plan de Salud Trabajadores Oficiales</t>
  </si>
  <si>
    <t>RICARDO GARCIA DUARTE</t>
  </si>
  <si>
    <t>RECTORIA</t>
  </si>
  <si>
    <t>NIT</t>
  </si>
  <si>
    <t>CAJA DE COMPENSACION FAMILIAR COMPENSAR</t>
  </si>
  <si>
    <t>CONTRATO DE PRESTACION DE SERVICIOS</t>
  </si>
  <si>
    <t>3-01-002-01-01-01-0009-01</t>
  </si>
  <si>
    <t>COMBUSTIBLES, LUBRICANTES, LLANTAS</t>
  </si>
  <si>
    <t>GRUPO EDS AUTOGAS SAS</t>
  </si>
  <si>
    <t>ORDEN DE COMPRA</t>
  </si>
  <si>
    <t>RODRIGUEZ  LUIS HERNANDO</t>
  </si>
  <si>
    <t>ORDEN DE SERVICIO</t>
  </si>
  <si>
    <t>8470-8515</t>
  </si>
  <si>
    <t>3-01-002-02-01-02-0002-00</t>
  </si>
  <si>
    <t>PASTA O PULPA, PAPEL Y PRODUCTOS DE PAPEL  IMPRESOS Y ARTICULOS RELACIONADOS</t>
  </si>
  <si>
    <t>PC PRONTO S.A.S</t>
  </si>
  <si>
    <t>WILLIAM FERNANDO CASTRILLON CARDONA</t>
  </si>
  <si>
    <t>VICERRECTORIA ACADEMICA</t>
  </si>
  <si>
    <t>GRUPO LOS LAGOS SAS</t>
  </si>
  <si>
    <t>IDENTIFICACION PLASTICA S.A.S</t>
  </si>
  <si>
    <t>3-01-002-02-01-02-0005-03</t>
  </si>
  <si>
    <t>OTROS PRODUCTOS QUIMICOS  FIBRAS ARTIFICIALES (O FIBRAS INDUSTRIALES HECHAS POR EL HOMBRE) (Materiales para mantenimiento y reparaciones)</t>
  </si>
  <si>
    <t>MALAGON SIERRA JACINTO ALFONSO</t>
  </si>
  <si>
    <t>3-01-002-02-02-01-0006-01</t>
  </si>
  <si>
    <t>Servicios de mensajeria</t>
  </si>
  <si>
    <t>QUIROZ TORRES JORGE</t>
  </si>
  <si>
    <t>OFICIO</t>
  </si>
  <si>
    <t>3-100-F002</t>
  </si>
  <si>
    <t>VA-Administrados de libre destinación</t>
  </si>
  <si>
    <t>SERVICIOS POSTALES NACIONALES S.A</t>
  </si>
  <si>
    <t>CONTRATOS INTERADMINISTRATIVOS</t>
  </si>
  <si>
    <t>1377-2061</t>
  </si>
  <si>
    <t>4038-4434</t>
  </si>
  <si>
    <t>14464-14817</t>
  </si>
  <si>
    <t>3-01-002-02-02-02-0001-08</t>
  </si>
  <si>
    <t>Servicios de seguros contra incendio, terremoto o sustraccion</t>
  </si>
  <si>
    <t>ZURICH COLOMBIA SEGUROS S.A</t>
  </si>
  <si>
    <t>POLIZAS</t>
  </si>
  <si>
    <t>GIOVANNY MAURICIO TARAZONA BERMUDEZ</t>
  </si>
  <si>
    <t>AXA COLPATRIA SEGUROS S.A.</t>
  </si>
  <si>
    <t>3-01-002-02-02-02-0002-01</t>
  </si>
  <si>
    <t>Servicios de alquiler o arrendamiento con o sin opcion de compra relativos a bienes inmuebles no residenciales propios o arrendados</t>
  </si>
  <si>
    <t>INVERSIONES LOSFALK LTDA</t>
  </si>
  <si>
    <t>CONTRATO DE ARRENDAMIENTO</t>
  </si>
  <si>
    <t>MULTIFAMILIAR EDIFICIO DIVIDIVI NUEVA  SANTA  FE DE BOGOTA</t>
  </si>
  <si>
    <t>CONFEDERACION NACIONAL CATOLICA DE EDUCACION CONACED</t>
  </si>
  <si>
    <t>FUNDACION CLINICA DE MATERNIDAD DAVID RESTREPO</t>
  </si>
  <si>
    <t>PINEDA  JAIME ENRIQUE</t>
  </si>
  <si>
    <t>CONDOMINIO SAN MARTIN</t>
  </si>
  <si>
    <t>3-01-002-02-02-02-0003-05</t>
  </si>
  <si>
    <t>Derechos de uso de productos de propiedad intelectual y otros productos similares</t>
  </si>
  <si>
    <t>INGENIERIA ASISTIDA POR COMPUTADOR LTDA</t>
  </si>
  <si>
    <t>SONDA DE COLOMBIA S.A.</t>
  </si>
  <si>
    <t>RECURSOS &amp; TECNOLOGIAS SAS</t>
  </si>
  <si>
    <t>SIIGO  S A</t>
  </si>
  <si>
    <t>3-01-002-02-02-03-0001-01</t>
  </si>
  <si>
    <t>SERVICIOS DE INVESTIGACION Y DESARROLLO - Pares Academicos</t>
  </si>
  <si>
    <t>JAIME EDDY USSA GARZON</t>
  </si>
  <si>
    <t>FACULTAD MEDIO AMBIENTE Y RECURSOS NATURALES</t>
  </si>
  <si>
    <t>UNIVERSIDAD DISTRITAL FRANCISCO JOSE DE CALDAS</t>
  </si>
  <si>
    <t>2669 a 2973</t>
  </si>
  <si>
    <t>2975 a 2978</t>
  </si>
  <si>
    <t>2979 a 2988</t>
  </si>
  <si>
    <t>2989 a 3014</t>
  </si>
  <si>
    <t>3-01-002-02-02-03-0002-02</t>
  </si>
  <si>
    <t>Servicios de arbitraje y conciliacion</t>
  </si>
  <si>
    <t>ARRUBLA DEVIS ASOCIADOS S.A.S</t>
  </si>
  <si>
    <t>3-01-002-02-02-03-0002-03</t>
  </si>
  <si>
    <t>Otros servicios juridicos n.c.p.</t>
  </si>
  <si>
    <t>CORREDOR HIGUERA DARIO</t>
  </si>
  <si>
    <t>MONROY BORDA ANDRES DAVID</t>
  </si>
  <si>
    <t>RODRIGUEZ BAEZ CAMILO ALEJANDRO</t>
  </si>
  <si>
    <t>SANCHEZ AVILA LUZ KATHERIN</t>
  </si>
  <si>
    <t>RAMIREZ VASQUEZ LINA MARIA</t>
  </si>
  <si>
    <t>CARDENAS DIAZ SERGIO AUGUSTO</t>
  </si>
  <si>
    <t>MALO NIEVES JAIME ANDRES</t>
  </si>
  <si>
    <t>PIRACHICAN MARTINEZ DIANA XIMENA</t>
  </si>
  <si>
    <t>PEREZ FERNANDEZ NATALIA</t>
  </si>
  <si>
    <t>PADILLA LEAL CARLOS DAVID</t>
  </si>
  <si>
    <t>CONDE RUEDA DIVA</t>
  </si>
  <si>
    <t>CORTES DAZA FREDDY</t>
  </si>
  <si>
    <t>SUAREZ VALENZUELA ZULAY ANDREA</t>
  </si>
  <si>
    <t>RODRIGUEZ  YEIMY VALLEJO</t>
  </si>
  <si>
    <t>IRIARTE IRIARTE DAVID ELIOT</t>
  </si>
  <si>
    <t>GAITAN CUESTA MANUEL GUILLERMO</t>
  </si>
  <si>
    <t>MERCADO ARGEL ANDRES FELIPE</t>
  </si>
  <si>
    <t>GOMEZ ROMERO IAN SEBASTIAN</t>
  </si>
  <si>
    <t>ARIAS ESCAMILLA OSCAR GERARDO</t>
  </si>
  <si>
    <t>CASTA?O GONZALEZ JOHANA CAROLINA</t>
  </si>
  <si>
    <t>RODRIGUEZ DIAZ CONSULTORES &amp; ASOCIADOS S.A.S</t>
  </si>
  <si>
    <t>3-01-002-02-02-03-0002-05</t>
  </si>
  <si>
    <t>Servicios de asesoramiento y representacion juridica relativos a otros campos del derecho</t>
  </si>
  <si>
    <t>MIRANDA &amp; CABARCAS ABOGADOS S.A.S</t>
  </si>
  <si>
    <t>3-01-002-02-02-03-0003-011</t>
  </si>
  <si>
    <t>Servicios de consultoria en administracion y servicios de gestion  servicios de tecnologia de la informacion -  Asistentes Academicos</t>
  </si>
  <si>
    <t>ANDRES RODRIGUEZ FERREIRA</t>
  </si>
  <si>
    <t>FACULTAD DE ARTES-ASAB</t>
  </si>
  <si>
    <t>4518-4548</t>
  </si>
  <si>
    <t>ELDA JANNETH VILLAREAL GIL</t>
  </si>
  <si>
    <t>FACULTAD DE CIENCIAS Y EDUCACION</t>
  </si>
  <si>
    <t>4560-4655</t>
  </si>
  <si>
    <r>
      <t>4611-</t>
    </r>
    <r>
      <rPr>
        <sz val="9"/>
        <rFont val="Arial"/>
        <family val="2"/>
      </rPr>
      <t>5961</t>
    </r>
  </si>
  <si>
    <t>JULIO BARON VELANDIA</t>
  </si>
  <si>
    <t>FACULTAD DE INGENIERIA</t>
  </si>
  <si>
    <t>5809 A 5908</t>
  </si>
  <si>
    <t>5909 A 5934</t>
  </si>
  <si>
    <t>3834 A 3910</t>
  </si>
  <si>
    <t>JORGE ENRIQUE RODRIGUEZ</t>
  </si>
  <si>
    <t>FACULTAD TECNOLOGICA</t>
  </si>
  <si>
    <t>5708-5771</t>
  </si>
  <si>
    <t>7030 a 7056</t>
  </si>
  <si>
    <t>3-01-002-02-02-03-0003-013</t>
  </si>
  <si>
    <t>Servicios de consultoria en administracion y servicios de gestion  servicios de tecnologia de la informacion -  Contratistas Facultad de Artes ASAB</t>
  </si>
  <si>
    <t>JOSE FELIX ASSAD CUELLAR</t>
  </si>
  <si>
    <t>PINILLA BAQUERO WILSON</t>
  </si>
  <si>
    <t>SANDINO MARTINEZ MIGUEL ERNESTO</t>
  </si>
  <si>
    <t>YEPES GOMEZ VICTORIA EUGENIA</t>
  </si>
  <si>
    <t>PUERTO BARRERA JHON JAIME</t>
  </si>
  <si>
    <t>MARTINEZ CASTELLANOS CRISTIAN RODRIGO</t>
  </si>
  <si>
    <t>PARDO RODRIGUEZ DANIEL AGUSTO</t>
  </si>
  <si>
    <t>GONZALEZ ACOSTA YOLANDA MARIA</t>
  </si>
  <si>
    <t>MENDEZ ESPITIA FRANCISCO JAVIER</t>
  </si>
  <si>
    <t>GODOY RODRIGUEZ ALEXANDRA MILENA</t>
  </si>
  <si>
    <t>134-133</t>
  </si>
  <si>
    <t>BARBA TRIANA CLAUDIA YAMILE</t>
  </si>
  <si>
    <t>ORTIZ AGUILAR JUAN CARLOS</t>
  </si>
  <si>
    <t>BOHORQUEZ CELIS LIGIA MABEL</t>
  </si>
  <si>
    <t>3-01-002-02-02-03-0003-014</t>
  </si>
  <si>
    <t>Servicios de consultoria en administracion y servicios de gestion  servicios de tecnologia de la informacion -  Contratistas Facultad de Ciencias y Educacion</t>
  </si>
  <si>
    <t>SANCHEZ PERALTA ARLEN ANGIE</t>
  </si>
  <si>
    <t>RODRIGUEZ MURILLO JUAN ANDRES</t>
  </si>
  <si>
    <t>4168-4169</t>
  </si>
  <si>
    <t>BOHORQUEZ MARTINEZ KEILER FRANCISCO</t>
  </si>
  <si>
    <t>FORERO SALGADO CESAR AUGUSTO</t>
  </si>
  <si>
    <t>SALAS FONSECA ROCIO DEL PILAR</t>
  </si>
  <si>
    <t>LAMPREA CERVERA CARLOS ROBERTO</t>
  </si>
  <si>
    <t>MONROY AMAYA NICOLLE DANIELA</t>
  </si>
  <si>
    <t>3-01-002-02-02-03-0003-015</t>
  </si>
  <si>
    <t>Servicios de consultoria en administracion y servicios de gestion  servicios de tecnologia de la informacion -  Contratistas Facultad de Ingenieria</t>
  </si>
  <si>
    <t>ROMERO ORTEGA RAUL</t>
  </si>
  <si>
    <t>CHIA JIMENEZ RICHAR JAVIER</t>
  </si>
  <si>
    <t>GRANADOS RIOS NELSON ALBERTO</t>
  </si>
  <si>
    <t>DELGADO NI?O NANCY AZUCENA</t>
  </si>
  <si>
    <t>TORRES QUIROGA ALBA ROCIO</t>
  </si>
  <si>
    <t>CASTELLANOS MENJURA EDGAR ORLANDO</t>
  </si>
  <si>
    <t>RODRIGUEZ ARTEAGA JUAN CARLOS</t>
  </si>
  <si>
    <t>GUERRERO GUIO YESID FERNANDO</t>
  </si>
  <si>
    <t>CORTES PLAZAS CAMILO ANDRES</t>
  </si>
  <si>
    <t>VARGAS BERNAL WILSON ALBERTO</t>
  </si>
  <si>
    <t>HERNANDEZ ROMERO CESAR AUGUSTO</t>
  </si>
  <si>
    <t>GARZON PEREZ JOSE GABRIEL</t>
  </si>
  <si>
    <t>RODRIGUEZ BAUTISTA LUIS GABRIEL</t>
  </si>
  <si>
    <t>VANEGAS AYALA SEBASTIAN CAMILO</t>
  </si>
  <si>
    <t>QUINTERO MU?OZ MARTHA CECILIA</t>
  </si>
  <si>
    <t>RODRIGUEZ HERNANDEZ ANGIE PATRICIA</t>
  </si>
  <si>
    <t>3-01-002-02-02-03-0003-016</t>
  </si>
  <si>
    <t>Servicios de consultoria en administracion y servicios de gestion  servicios de tecnologia de la informacion -  Contratistas Facultad de Medio ambiente y recursos naturales</t>
  </si>
  <si>
    <t>TRUJILLO RODRIGUEZ DIANA MARCELA</t>
  </si>
  <si>
    <t>RODRIGUEZ BELTRAN JONATHAN STEVEN</t>
  </si>
  <si>
    <t>AGUILAR CHAPARRO SANDRA</t>
  </si>
  <si>
    <t>ANDRADE GUZMAN SANDRA BIBIANA</t>
  </si>
  <si>
    <t>PERALEZ CASTA?EDA VIVIANA CAROLINA</t>
  </si>
  <si>
    <t>MELO CORREDOR YENNY MILENA</t>
  </si>
  <si>
    <t>DUARTE RUIZ AMPARO</t>
  </si>
  <si>
    <t>BOHORQUEZ CARVAJAL JAHEL NATALY</t>
  </si>
  <si>
    <t>VERA SARMIENTO LADY JHOANA</t>
  </si>
  <si>
    <t>PALACIOS RINCON DIANA JASBLEIDY</t>
  </si>
  <si>
    <t>LOPEZ PASTRAN BRENDA NATALY</t>
  </si>
  <si>
    <t>CANTE GIL EDNA ROCIO</t>
  </si>
  <si>
    <t>OSORIO GAVIRIA ANGELICA</t>
  </si>
  <si>
    <t>GUAYARA PULIDO KARIM ROCIO</t>
  </si>
  <si>
    <t>PELAEZ PULIDO ROUCHI NADINE</t>
  </si>
  <si>
    <t>SUAREZ CORREDOR ALEJANDRA</t>
  </si>
  <si>
    <t>CANCELADO NI?O LILIANA PATRICIA</t>
  </si>
  <si>
    <t>ALVAREZ TINOCO INGRID JULIETH</t>
  </si>
  <si>
    <t>ROJAS FORERO JAIRO ANDRES</t>
  </si>
  <si>
    <t>MIRANDA AVILA JISEL YULITZA</t>
  </si>
  <si>
    <t>ORTIZ FONSECA CESAR FABIAN</t>
  </si>
  <si>
    <t>315-321</t>
  </si>
  <si>
    <t>3-01-002-02-02-03-0003-017</t>
  </si>
  <si>
    <t>Servicios de consultoria en administracion y servicios de gestion  servicios de tecnologia de la informacion -  Contratistas Facultad Tecnologica</t>
  </si>
  <si>
    <t>BACCA QUIROGA DIANA CAROLINA</t>
  </si>
  <si>
    <t>IMBACHI GUERRERO LUIS FELIPE</t>
  </si>
  <si>
    <t>MORALES SUAREZ ANDRES CAMILO</t>
  </si>
  <si>
    <t>VELANDIA CASTELBLANCO MICHAEL YESID</t>
  </si>
  <si>
    <t>BRICE?O RODRIGUEZ DIANA ZORAIDA</t>
  </si>
  <si>
    <t>VERA MORALES MARIAM ELIZABETH</t>
  </si>
  <si>
    <t>PATI?O PEREZ JORGE ENRIQUE</t>
  </si>
  <si>
    <t>RODRIGUEZ SARMIENTO LILIANA ANDREA</t>
  </si>
  <si>
    <t>MONTA?A PARRA RAUL ERNESTO</t>
  </si>
  <si>
    <t>CASTILLO GONZALEZ JOHAN FERNEY</t>
  </si>
  <si>
    <t>SANCHEZ OSORIO ANDRES FELIPE</t>
  </si>
  <si>
    <t>CHALA GUTIERREZ ESBLEIDY KATHERINE</t>
  </si>
  <si>
    <t>LARROTA PULIDO LUIS   GUILLERMO</t>
  </si>
  <si>
    <t>LANCHEROS OVALLE LINA MARIA</t>
  </si>
  <si>
    <t>MARI?O SALAS KEVIN STEVE</t>
  </si>
  <si>
    <t>RODRIGUEZ GOMEZ CAMILO</t>
  </si>
  <si>
    <t>MOYA MORENO JOSE IGNACIO</t>
  </si>
  <si>
    <t>TANGARIFE ESCOBAR HECTOR IVAN</t>
  </si>
  <si>
    <t>GONZALEZ SILVA RONALD</t>
  </si>
  <si>
    <t>RODRIGUEZ LOMBANA CHRISTIAN CAMILO</t>
  </si>
  <si>
    <t>MU?OZ BELLO NICOLAS GABRIEL</t>
  </si>
  <si>
    <t>LOPEZ ROJAS FRANCY LILIANA</t>
  </si>
  <si>
    <t>RONCANCIO TAFUR EDGAR ALFONSO</t>
  </si>
  <si>
    <t>CASTRO BONILLA JUAN PABLO</t>
  </si>
  <si>
    <t>GALLEGO NARVAEZ DOLLY ANDREA</t>
  </si>
  <si>
    <t>AYA ROA VIVIANA</t>
  </si>
  <si>
    <t>WILCHES CA?ON CARLOS FERNANDO</t>
  </si>
  <si>
    <t>TOVAR CUELLAR YENNY MARGOT</t>
  </si>
  <si>
    <t>BOHORQUEZ RODRIGUEZ DIANA PAOLA</t>
  </si>
  <si>
    <t>QUITIAN BENAVIDES JUAN CARLOS</t>
  </si>
  <si>
    <t>PEREZ ARGUELLO YENNY YAZMIN</t>
  </si>
  <si>
    <t>CONTRATO DE CONTRAPRESTACION DE SERVICIOS</t>
  </si>
  <si>
    <t>ABELLO GOMEZ VIVIANA CAROLINA</t>
  </si>
  <si>
    <t>203-204</t>
  </si>
  <si>
    <t>3-01-002-02-02-03-0003-018</t>
  </si>
  <si>
    <t>Servicios de consultoria en administracion y servicios de gestion  servicios de tecnologia de la informacion -  Contratistas Unidades Academicas</t>
  </si>
  <si>
    <t>PATI?O MEJIA ANGIE KATERIN</t>
  </si>
  <si>
    <t>CAMACHO BECERRA LUIS ALEJANDRO</t>
  </si>
  <si>
    <t>TORRES CASTA?EDA ANGELICA JOHANA</t>
  </si>
  <si>
    <t>RINCON CASTRO LIZETH TATIANA</t>
  </si>
  <si>
    <t>CASTRO CARDONA MARTHA PATRICIA</t>
  </si>
  <si>
    <t>LOPEZ MALDONADO MARIA CRISTINA</t>
  </si>
  <si>
    <t>SERRANO QUIROGA LUISA FERNANDA</t>
  </si>
  <si>
    <t>ARIZA CASTRO SOE LILIANA</t>
  </si>
  <si>
    <t>ACOSTA RONDON IVONNE NATALIA</t>
  </si>
  <si>
    <t>AHUMADA DUARTE BERNARDO MARIA</t>
  </si>
  <si>
    <t>PARDO QUINTERO JESSICA PAOLA</t>
  </si>
  <si>
    <t>FORERO LOPEZ ADRIANA MERCEDES</t>
  </si>
  <si>
    <t>PAEZ CARDENAS ANDREA DEL PILAR</t>
  </si>
  <si>
    <t>HATEM MARTINEZ FADDUA</t>
  </si>
  <si>
    <t>SHAKER NIETO LINA ANGELICA</t>
  </si>
  <si>
    <t>MU?OZ OLAYA DIEGO</t>
  </si>
  <si>
    <t>LONDO?O MIRA MARIA ADELAIDA</t>
  </si>
  <si>
    <t>WILCHES SIERRA DENIS ALEJANDRA</t>
  </si>
  <si>
    <t>PE?A ORDUZ FERNANDO OCTAVIO</t>
  </si>
  <si>
    <t>GONZALEZ GONZALEZ BEATRIZ ALEJANDRA</t>
  </si>
  <si>
    <t>SUAREZ MANTILLA ANDRES MAURICIO</t>
  </si>
  <si>
    <t>REINA GAMBA NADIA CAROLINA</t>
  </si>
  <si>
    <t>GONZALEZ SANTANA NELSON HERNAN</t>
  </si>
  <si>
    <t>RAMIREZ IBA?EZ LUISA FERNANDA</t>
  </si>
  <si>
    <t>MEDINA PULIDO GIOVANNA PATRICIA</t>
  </si>
  <si>
    <t>SALAZAR BAEZ DIANA MILENA</t>
  </si>
  <si>
    <t>PINZON OR?ONEZ GLADYS ADRIANA</t>
  </si>
  <si>
    <t>RAMIREZ ANDRADE JUAN PABLO</t>
  </si>
  <si>
    <t>RODRIGUEZ ORTIZ LINNA CAROLINA</t>
  </si>
  <si>
    <t>MU?OZ GOMEZ JORGE JAVIER</t>
  </si>
  <si>
    <t>NEIRA DIAZ LINA PAOLA</t>
  </si>
  <si>
    <t>TAMAYO MIRANDA DANNY JOSE</t>
  </si>
  <si>
    <t>CASTILLO MONTERO ANDRES LEONARDO</t>
  </si>
  <si>
    <t>ESCOBAR MORALES JULIAN DAVID</t>
  </si>
  <si>
    <t>PE?ALOSA GUTIERREZ MAURICIO</t>
  </si>
  <si>
    <t>PE?A FINO LIZETH</t>
  </si>
  <si>
    <t>LEAL LARA DANIEL DAVID</t>
  </si>
  <si>
    <t>RODRIGUEZ CARDOSO OSCAR IVAN</t>
  </si>
  <si>
    <t>RODRIGUEZ GARCIA YEMMY ROCIO</t>
  </si>
  <si>
    <t>NI?O NEIRA SAUL ALEJANDRO</t>
  </si>
  <si>
    <t>LAGOS CASTILLO DAISSY YURANY</t>
  </si>
  <si>
    <t>OSUNA CASTILLO CLAUDIA</t>
  </si>
  <si>
    <t>NI?O HOYOS HENRRY JOSE</t>
  </si>
  <si>
    <t>PROCEDITOR LTDA</t>
  </si>
  <si>
    <t>MORENO RODRIGUEZ PEDRO JULIO</t>
  </si>
  <si>
    <t>ROBERTO FERRO ESCOBAR</t>
  </si>
  <si>
    <t>INSTITUTO DE INVESTIGACIÓN E INNOVACIÓN EN INGENIERÍA - I3+</t>
  </si>
  <si>
    <t>SALAZAR ESTUPI?AN ANA CRISTINA</t>
  </si>
  <si>
    <t>GRANADOS DUE?AS DIANA MARISOL</t>
  </si>
  <si>
    <t>LARROTA ALFEREZ JHESHUA DANNAND JARED</t>
  </si>
  <si>
    <t>GUTIERREZ PRECIADO DIANA PAOLA</t>
  </si>
  <si>
    <t>CASTRO ROJAS HEIDY KATERIN</t>
  </si>
  <si>
    <t>TORRES RODRIGUEZ JORGE NICOLAS</t>
  </si>
  <si>
    <t>ACERO ZARATE LORENA ANGELICA</t>
  </si>
  <si>
    <t>DIAZ EMBUS ANTONIO FERNET</t>
  </si>
  <si>
    <t>CASTILLO SALAS MAURICIO ALEJANDRO</t>
  </si>
  <si>
    <t>JARA BARRIOS MIGUEL FERNANDO</t>
  </si>
  <si>
    <t>3-01-002-02-02-03-0003-019</t>
  </si>
  <si>
    <t>Servicios de consultoria en administracion y servicios de gestion  servicios de tecnologia de la informacion -  Contratistas Unidades Administrativas</t>
  </si>
  <si>
    <t>ARROYO PATERNINA JOSE ALFREDO</t>
  </si>
  <si>
    <t>FAJARDO SUAREZ NESTOR IVAN</t>
  </si>
  <si>
    <t>1359-1360</t>
  </si>
  <si>
    <t>MENDOZA CRUZ JOHN ALEXANDER</t>
  </si>
  <si>
    <t>GARZON MARTINEZ CRISTIAN ARTURO</t>
  </si>
  <si>
    <t>JIMENEZ TARAZONA LAURA MARCELA</t>
  </si>
  <si>
    <t>CUCUNUBA CORREA MILENA</t>
  </si>
  <si>
    <t>SUANCHA MEJIA HUMBERTO</t>
  </si>
  <si>
    <t>ORDUZ ALFONSO JUAN CAMILO</t>
  </si>
  <si>
    <t>4373-4468</t>
  </si>
  <si>
    <t>HERNANDEZ GAMARRA LINA MARIA</t>
  </si>
  <si>
    <t>JIMENEZ SEPULVEDA ADRIANA</t>
  </si>
  <si>
    <t>BORDA CASTILLO MARTHA GABRIELA</t>
  </si>
  <si>
    <t>GAITAN ALVAREZ DILLER ALBERTO</t>
  </si>
  <si>
    <t>ROA TAVERA JUAN MIGUEL</t>
  </si>
  <si>
    <t>SANTANA ORDO?EZ MANUEL MIGUEL</t>
  </si>
  <si>
    <t>DIAZ ARIAS GUSTAVO</t>
  </si>
  <si>
    <t>CE</t>
  </si>
  <si>
    <t>SUASTEGUI MOLINA ERNESTO</t>
  </si>
  <si>
    <t>OVIEDO FRANCO NAIR YADIRA</t>
  </si>
  <si>
    <t>GARCIA PACHON MARIA ISABEL</t>
  </si>
  <si>
    <t>RUIZ ALVAREZ ROSA ELIZABETH</t>
  </si>
  <si>
    <t>RAMIREZ BERMUDEZ HOLVEY</t>
  </si>
  <si>
    <t>VELANDIA  JANETH MOLINA</t>
  </si>
  <si>
    <t>GARCIA PACHON STEPHANIE</t>
  </si>
  <si>
    <t>RAMIREZ QUIROGA DAVID ESTEBAN</t>
  </si>
  <si>
    <t>RUIZ ARAQUE CLARA PATRICIA</t>
  </si>
  <si>
    <t>SERRATO JIMENEZ PIEDAD</t>
  </si>
  <si>
    <t>PEREZ GUEVARA ELIZABETH</t>
  </si>
  <si>
    <t>ROMERO TRIANA ZAIDA</t>
  </si>
  <si>
    <t>CRISTIANO CARDENAS BRAYAN DANIEL</t>
  </si>
  <si>
    <t>HERRERA RODRIGUEZ LEIDY JOHANA</t>
  </si>
  <si>
    <t>NEIRA MENDIETA SERGIO IVAN</t>
  </si>
  <si>
    <t>ALFONSO MAYORGA DORA ESPERANZA</t>
  </si>
  <si>
    <t>SOLANO VILLAREAL ANA MARIA</t>
  </si>
  <si>
    <t>ALZATE BETANCOURTH DIANA MARCELA</t>
  </si>
  <si>
    <t>GALINDO CEBALLOS JOHN JAIRO</t>
  </si>
  <si>
    <t>BOHORQUEZ DUCUARA LUIS ERNESTO</t>
  </si>
  <si>
    <t>CASTRO GOMEZ JESSICA PAOLA</t>
  </si>
  <si>
    <t>MU?OZ  ANDRES FERNANDO</t>
  </si>
  <si>
    <t>RODRIGUEZ CAICEDO FAUNIER ALFONSO</t>
  </si>
  <si>
    <t>CORREA BURGOS CRISTIAN CAMILO</t>
  </si>
  <si>
    <t>BOLIVAR LUBO EDGARDO DE JESUS</t>
  </si>
  <si>
    <t>ARISTIZABAL HENAO FABIO MAURICIO</t>
  </si>
  <si>
    <t>ROMERO CARDENAS FERNANDO</t>
  </si>
  <si>
    <t>MENDOZA MONTEALEGRE JAVIER EDUARDO</t>
  </si>
  <si>
    <t>GARCIA BAEZ JOSE WILMER</t>
  </si>
  <si>
    <t>MEDINA PARRA JUAN ANDRES</t>
  </si>
  <si>
    <t>LEYES ROZO JUAN PABLO</t>
  </si>
  <si>
    <t>NI?O PAVAJEAU LUIS CARLOS</t>
  </si>
  <si>
    <t>GOMEZ CAICEDO MARCO TULIO</t>
  </si>
  <si>
    <t>COY TORRES WILLIAM ORLANDO</t>
  </si>
  <si>
    <t>DELGADO BLANCO HECTOR RAFAEL</t>
  </si>
  <si>
    <t>194-653</t>
  </si>
  <si>
    <t>RIVERA MANRIQUE JOHN FREDY</t>
  </si>
  <si>
    <t>LARA CUESTA MANUEL INVENSO</t>
  </si>
  <si>
    <t>BERDUGO MONTENEGRO DIEGO FERNANDO</t>
  </si>
  <si>
    <t>JIMENEZ MORENO ALBERT DARIO</t>
  </si>
  <si>
    <t>REYES VARGAS BLADIRK</t>
  </si>
  <si>
    <t>BOHORQUEZ PRIETO CLAUDIA MILENA</t>
  </si>
  <si>
    <t>CUERVO GARZON ELSA VERONICA</t>
  </si>
  <si>
    <t>VEGA ARIAS HECTOR JUNIOR</t>
  </si>
  <si>
    <t>ROMERO PE?A SANDRA LILIANA</t>
  </si>
  <si>
    <t>CABIATIVA VENEGAS MASIEL LORENA</t>
  </si>
  <si>
    <t>GUZMAN GONZALEZ JORGE ELIECER</t>
  </si>
  <si>
    <t>LEON ALVAREZ JOSE LUIS</t>
  </si>
  <si>
    <t>CAICEDO GUZMAN CATALINA</t>
  </si>
  <si>
    <t>GARZON OTALORA JULIA INES</t>
  </si>
  <si>
    <t>PINILLA SUAREZ MIGUEL ANGEL</t>
  </si>
  <si>
    <t>POLANCO LOPEZ MALCOM ANDRES</t>
  </si>
  <si>
    <t>GARZON GARCIA SAMANTHA JULIETA</t>
  </si>
  <si>
    <t>PRADO ROBLES ANDREA</t>
  </si>
  <si>
    <t>PINILLA CASTRO PEDRO ALEJANDRO</t>
  </si>
  <si>
    <t>MARIA MONGUI CAMILO ANDRES</t>
  </si>
  <si>
    <t>RINCON MENDEZ RUTH ALEXANDRA</t>
  </si>
  <si>
    <t>PABON RODRIGUEZ ANGELICA MARIA</t>
  </si>
  <si>
    <t>GUEVARA RODRIGUEZ MARLON STEVEN</t>
  </si>
  <si>
    <t>RODRIGUEZ SANCHEZ LUZ AIDA</t>
  </si>
  <si>
    <t>MU?OZ AVILA SANDRA MILENA</t>
  </si>
  <si>
    <t>CASTA?EDA VARGAS ADRIANA</t>
  </si>
  <si>
    <t>RIVERA ROJAS KAREN ALEJANDRA</t>
  </si>
  <si>
    <t>BERNAL BAUTISTA YESSICA PAOLA</t>
  </si>
  <si>
    <t>ARROYAVE MENJURA CARLOS ALBERTO</t>
  </si>
  <si>
    <t>DURAN MORA SANTIAGO</t>
  </si>
  <si>
    <t>CABALLERO GOMEZ JOSE DANIEL</t>
  </si>
  <si>
    <t>ANTOLINEZ VILLAMIZAR IVAN RODRIGO</t>
  </si>
  <si>
    <t>MUNEVAR MORA JORGE GUSTAVO</t>
  </si>
  <si>
    <t>CORREDOR BUSTAMANTE LEADY NATALY</t>
  </si>
  <si>
    <t>BELTRAN MALAGON LAURA NATALIA</t>
  </si>
  <si>
    <t>MONTILLA RODRIGUEZ OLGA LUCIA</t>
  </si>
  <si>
    <t>QUINTERO SALAMANCA LUIS STIVEN</t>
  </si>
  <si>
    <t>ROJAS ALARCON ANTONIO JOSE</t>
  </si>
  <si>
    <t>AYALA AVILA DIANA CATALINA</t>
  </si>
  <si>
    <t>ROLON REYES ANDRES RICARDO</t>
  </si>
  <si>
    <t>VARGAS CRISTANCHO ISABEL CRISTINA</t>
  </si>
  <si>
    <t>RAMIREZ TOLOZA CAMILA ANDREA</t>
  </si>
  <si>
    <t>MOJICA MURGAS DANIT JOHANA</t>
  </si>
  <si>
    <t>ORTIZ SOLANO MANUEL FELIPE</t>
  </si>
  <si>
    <t>PADILLA GARCIA MARTHA CECILIA</t>
  </si>
  <si>
    <t>VERGARA ARANGUREN LUIS LEONARDO</t>
  </si>
  <si>
    <t>AREVALO HERNANDEZ YEIMY JOHANA</t>
  </si>
  <si>
    <t>LARA LOZADA LUZ GIOCONDA</t>
  </si>
  <si>
    <t>CARDOZO RENDON IVONNE ROCIO</t>
  </si>
  <si>
    <t>AHUMADA QUITO DIANA SORAYA</t>
  </si>
  <si>
    <t>177-206</t>
  </si>
  <si>
    <t>CONTRERAS TAPIAS HAROL ANDRES</t>
  </si>
  <si>
    <t>MURCIA DELGADO JUAN PABLO</t>
  </si>
  <si>
    <t>4183-4184-4185</t>
  </si>
  <si>
    <t>OSORIO OSORIO ANA YANETH</t>
  </si>
  <si>
    <t>REYES CRUZ RAMIRO</t>
  </si>
  <si>
    <t>ROJAS CIFUENTES JOSE OMAR</t>
  </si>
  <si>
    <t>AMEZQUITA VELAZCO JENNY CAROLINA</t>
  </si>
  <si>
    <t>LEON LOMBANA JORGE ANDRES</t>
  </si>
  <si>
    <t>AGUIRRE GARZON MARIA FERNANDA</t>
  </si>
  <si>
    <t>PULIDO ACHURY JONNATHAN ALEXANDER</t>
  </si>
  <si>
    <t>PINZON OTALORA CLAUDIA PATRICIA</t>
  </si>
  <si>
    <t>MARTINEZ GOMEZ HAROL ARELY</t>
  </si>
  <si>
    <t>GARCIA  STYD ALONSO</t>
  </si>
  <si>
    <t>MANTILLA RUIZ JENNIFER</t>
  </si>
  <si>
    <t>AGUIRRE MORALES SERGIO DAVID</t>
  </si>
  <si>
    <t>LOPEZ VARGAS TANIA MILETH</t>
  </si>
  <si>
    <t>BOJORGE TREJOS CAMILO</t>
  </si>
  <si>
    <t>FERIA MOLINA CINDY JULIETH</t>
  </si>
  <si>
    <t>SILVA AVILA SANDRA MILENA</t>
  </si>
  <si>
    <t>CASALLAS TORRES CAMILO JOSE</t>
  </si>
  <si>
    <t>3-01-002-02-02-03-0003-02</t>
  </si>
  <si>
    <t>Servicios de tecnologia de la informacion (TI) de consultoria y de apoyo</t>
  </si>
  <si>
    <t>BERNAL BERNAL CRISTIAN MANUEL</t>
  </si>
  <si>
    <t>ACOSTA PE?A DIANA</t>
  </si>
  <si>
    <t>RODRIGUEZ  ALVARO</t>
  </si>
  <si>
    <t>VILLAREAL DIAZ ANDERSON CAMILO</t>
  </si>
  <si>
    <t>RUEDA ARTUNDUAGA CARLOS EDUARDO</t>
  </si>
  <si>
    <t>DIAZ JIMENEZ CARLOS ORLANDO</t>
  </si>
  <si>
    <t>RODRIGUEZ MENDOZA CHRISTIAN ZANONI</t>
  </si>
  <si>
    <t>CORTES SERRADOR DIANA DEL PILAR</t>
  </si>
  <si>
    <t>ALFONSO CASALLAS HEINER SANTIAGO</t>
  </si>
  <si>
    <t>TORRES RICO JOSE ENRIQUE</t>
  </si>
  <si>
    <t>GIL BOLA?OS JUAN SEBASTIAN</t>
  </si>
  <si>
    <t>GUERRERO SANCHEZ JULIAN ENRIQUE</t>
  </si>
  <si>
    <t>GOMEZ GAITAN KAREN TATIANA</t>
  </si>
  <si>
    <t>MORA ALARCON KAREN TATIANA</t>
  </si>
  <si>
    <t>BOHORQUEZ VARILA LAURA ESTEFANI</t>
  </si>
  <si>
    <t>BETANCOURT MORENO LAURA JULIETH</t>
  </si>
  <si>
    <t>AHUMADA URQUIJO LAURA XIMENA</t>
  </si>
  <si>
    <t>CARDENAS TORRES LINA MARIA</t>
  </si>
  <si>
    <t>MU?OZ ROJAS LUIS FERNANDO</t>
  </si>
  <si>
    <t>ROMERO PE?A MANUEL</t>
  </si>
  <si>
    <t>GUTIERREZ MOLINA RAUL EDUARDO</t>
  </si>
  <si>
    <t>ARIAS LIZARAZO STEFANY</t>
  </si>
  <si>
    <t>TARAZONA TARAZONA VIVIANA</t>
  </si>
  <si>
    <t>PINILLA TENORIO WALTER EDUARDO</t>
  </si>
  <si>
    <t>CASTRO RODRIGUEZ LUIS ANTONIO</t>
  </si>
  <si>
    <t>LOCKNET S.A.</t>
  </si>
  <si>
    <t>3-01-002-02-02-03-0003-03</t>
  </si>
  <si>
    <t>Servicios de dise?o y desarrollo de la tecnologia de la informacion (TI)</t>
  </si>
  <si>
    <t>ALVAREZ CASAS VIVIANA ANDREA</t>
  </si>
  <si>
    <t>PULIDO CHILITO ADRIANA MILENA</t>
  </si>
  <si>
    <t>ALVAREZ SILVA DEYVID LEONARDO</t>
  </si>
  <si>
    <t>GUAYARA CASTRO DIANA PAOLA</t>
  </si>
  <si>
    <t>CASTELLANOS JIMENEZ JHON GABRIEL</t>
  </si>
  <si>
    <t>SARMIENTO SARMIENTO ANDREY DUVAN</t>
  </si>
  <si>
    <t>TORRES ROMERO LUIS FERNANDO</t>
  </si>
  <si>
    <t>ROJAS HERNANDEZ FREDDY NODIER</t>
  </si>
  <si>
    <t>AVENDA?O MARTINEZ MARIA FERNANDA</t>
  </si>
  <si>
    <t>CONTRERAS BERNAL CARLOS ANDRES</t>
  </si>
  <si>
    <t>CELI VALERO DIEGO FERNANDO</t>
  </si>
  <si>
    <t>PARRA LOPEZ MILTON JAVIER</t>
  </si>
  <si>
    <t>HURTADO MEYER FRANCISCO TOMAS</t>
  </si>
  <si>
    <t>LARA RODRIGUEZ JUAN DAVID</t>
  </si>
  <si>
    <t>CAPERA QUINTANA JONATHAN STEVEN</t>
  </si>
  <si>
    <t>CASTELLANOS JIMENEZ DIEGO ALEXANDER</t>
  </si>
  <si>
    <t>3-01-002-02-02-03-0003-10</t>
  </si>
  <si>
    <t>Servicios de publicidad y el suministro de espacio o tiempo publicitarios</t>
  </si>
  <si>
    <t>MOVIP SAS</t>
  </si>
  <si>
    <t>3-01-002-02-02-03-0003-110</t>
  </si>
  <si>
    <t>Servicios de consultoria en administracion y servicios de gestion  servicios de tecnologia de la informacion -  Contratistas Rectoria</t>
  </si>
  <si>
    <t>MOLINA CIFUENTES MARIA TERESA</t>
  </si>
  <si>
    <t>SANCHEZ FAJARDO SILVIA</t>
  </si>
  <si>
    <t>RODRIGUEZ ROMERO MARIA ALEJANDRA</t>
  </si>
  <si>
    <t>GALLO CUBILLO ANGY MILENY</t>
  </si>
  <si>
    <t>SERRANO GUZMAN ALEJANDRA PATRICIA</t>
  </si>
  <si>
    <t>AMAYA PICO JUAN CARLOS</t>
  </si>
  <si>
    <t>1501-1502-1503</t>
  </si>
  <si>
    <t>CUARTAS CASTRO KATHERIENE ANDREA</t>
  </si>
  <si>
    <t>3-01-002-02-02-03-0003-111</t>
  </si>
  <si>
    <t>Servicios de consultoria en administracion y servicios de gestion  servicios de tecnologia de la informacion -  Contratistas Centro de investigaciones y desarrollo cientifico</t>
  </si>
  <si>
    <t>CENTRO DE INVESTIGACIONES Y DESARROLLO CIENTIFICO</t>
  </si>
  <si>
    <t>CORREDOR CORCHUELO JAVIER</t>
  </si>
  <si>
    <t>GUEVARA RIVEROS GLADYS ALEXANDRA</t>
  </si>
  <si>
    <t>SUAREZ GARCIA JULIAN ESTEBAN</t>
  </si>
  <si>
    <t>LANCHEROS CENDALES LEYDA CATHERINE</t>
  </si>
  <si>
    <t>GALVEZ MARTINEZ AIDA CRISTINA</t>
  </si>
  <si>
    <t>JOSE MANUEL FLOREZ PEREZ</t>
  </si>
  <si>
    <t>CARDOZO SAAVEDRA JOAN STID</t>
  </si>
  <si>
    <t>PE?A BUSTOS DANIEL MAURICIO</t>
  </si>
  <si>
    <t>3-01-002-02-02-03-0004-02</t>
  </si>
  <si>
    <t>Servicios de Telecomunicaciones Moviles</t>
  </si>
  <si>
    <t>EMPRESA DE TELECOMUNICACIONES DE BOGOTA D.C.S.A.ESP.</t>
  </si>
  <si>
    <t>3-01-002-02-02-03-0004-04</t>
  </si>
  <si>
    <t>Servicios de telecomunicaciones a traves de internet</t>
  </si>
  <si>
    <t>4042-4142</t>
  </si>
  <si>
    <t>11235-11510</t>
  </si>
  <si>
    <t>3-01-002-02-02-03-0005-01</t>
  </si>
  <si>
    <t>Servicios de proteccion (guardas de seguridad)</t>
  </si>
  <si>
    <t>BOLSA MERCANTIL DE COLOMBIA</t>
  </si>
  <si>
    <t>CONTRATO DE COMISION</t>
  </si>
  <si>
    <t>COMISIONISTAS FINANCIEROS AGROPECUARIOS  S.A</t>
  </si>
  <si>
    <t>3-01-002-02-02-03-0005-02</t>
  </si>
  <si>
    <t>Servicios de limpieza general</t>
  </si>
  <si>
    <t>SERVILIMPIEZA S.A</t>
  </si>
  <si>
    <t>5686-5978</t>
  </si>
  <si>
    <t>EOS CONSERVACION Y GESTION DOCUMENTAL S.A.S</t>
  </si>
  <si>
    <t>3-01-002-02-02-03-0005-061</t>
  </si>
  <si>
    <t>Servicios de organizacion y asistencia de convenciones y ferias</t>
  </si>
  <si>
    <t>FUNDACION ARTISTICA MUSICAL VOZ CON 2</t>
  </si>
  <si>
    <t>CONTRATO DE CONSULTORIA</t>
  </si>
  <si>
    <t>PINEDA PARRA CARLOS ALBERTO</t>
  </si>
  <si>
    <t>MARIN PINZON WILLIAM RAUL</t>
  </si>
  <si>
    <t>ROMERO BUITRAGO WILLIAM ENRIQUE</t>
  </si>
  <si>
    <t>MONROY CAMARGO REINALDO</t>
  </si>
  <si>
    <t>ROBLES PAEZ YEIMY MANUEL</t>
  </si>
  <si>
    <t>ASCANIO RINCON ALEXANDER</t>
  </si>
  <si>
    <t>MORALES RODRIGUEZ VANESSA</t>
  </si>
  <si>
    <t>ACOSTA MOSQUERA JHON ALEJANDRO</t>
  </si>
  <si>
    <t>ZAMUDIO RODRIGUEZ CARMEN ROSA</t>
  </si>
  <si>
    <t>GUZMAN MU?OZ CARLOS GONZALO</t>
  </si>
  <si>
    <t>MANRIQUE ORDO?EZ PAULA CAMILA</t>
  </si>
  <si>
    <t>PULIDO BARRAGAN LINA ALEJANDRA</t>
  </si>
  <si>
    <t>FUNDACION CULTURAL TIEMPO PARA VIVIR</t>
  </si>
  <si>
    <t>ACEVEDO SERRATO ANGELA PAOLA</t>
  </si>
  <si>
    <t>MARTINEZ SANCHEZ GILBERT MARAO</t>
  </si>
  <si>
    <t>VARGAS TELLEZ  FERNANDA</t>
  </si>
  <si>
    <t>PEREZ AGUILAR MARTIN ALONSO</t>
  </si>
  <si>
    <t>ORDO?EZ CASTRO JUAN CAMILO</t>
  </si>
  <si>
    <t>CORPORACION ARTISTICA Y CULTURAL DEL TOLIMA "CORPUS ARTE"</t>
  </si>
  <si>
    <t>RODRIGUEZ RODRIGUEZ HUMBERTO ALEXIS</t>
  </si>
  <si>
    <t>IBA?EZ OLAYA HENRY FELIPE</t>
  </si>
  <si>
    <t>USECHE CUELLAR JORGE ULISES</t>
  </si>
  <si>
    <t>MIELES BENAVIDEZ LUIS GABRIEL</t>
  </si>
  <si>
    <t>CORPORACION UNIVERSITARIA MINUTO DE DIOS</t>
  </si>
  <si>
    <t>RODRIGUEZ TORRES DANILO ESTEBAN</t>
  </si>
  <si>
    <t>MARIN COLLAZOS LUIS GABRIEL</t>
  </si>
  <si>
    <t>3-01-002-02-02-03-0005-062</t>
  </si>
  <si>
    <t>Membresias</t>
  </si>
  <si>
    <t>ASOCIACION UNIVERSITARIA IBEROAMERICANA DE POSTGRADO</t>
  </si>
  <si>
    <t>COLEGIO COLOMBIANO DE BIBLIOTECOLOGIA- ASCOLBI</t>
  </si>
  <si>
    <t>E TECH SOLUTIONS S.A</t>
  </si>
  <si>
    <t>3-01-002-02-02-03-0006-01</t>
  </si>
  <si>
    <t>Servicios de mantenimiento y reparacion de productos metalicos elaborados, excepto maquinaria y equipo</t>
  </si>
  <si>
    <t>CONSULTORIA Y SOLUCIONES EN SEGURIDAD Y SALUD EN EL TRABAJO S.A.S</t>
  </si>
  <si>
    <t>3-01-002-02-02-03-0006-02</t>
  </si>
  <si>
    <t>Servicios de mantenimiento y reparacion de maquinaria de oficina y contabilidad</t>
  </si>
  <si>
    <t>IMPOR TECH S.A.S</t>
  </si>
  <si>
    <t>SELCOMP INGENIERIA LTDA</t>
  </si>
  <si>
    <t>6827-7900</t>
  </si>
  <si>
    <t>8062-8576</t>
  </si>
  <si>
    <t>14683-15761</t>
  </si>
  <si>
    <t>3-01-002-02-02-03-0006-03</t>
  </si>
  <si>
    <t>Servicios de mantenimiento y reparacion de computadores y equipo periferico</t>
  </si>
  <si>
    <t>QUALITY PROFESSIONAL SERVICES SAS</t>
  </si>
  <si>
    <t>3-01-002-02-02-03-0006-04</t>
  </si>
  <si>
    <t>Servicios de mantenimiento y reparacion de maquinaria y equipo de transporte</t>
  </si>
  <si>
    <t>PRECAR LTDA</t>
  </si>
  <si>
    <t>8084-8479-8484</t>
  </si>
  <si>
    <t>3-01-002-02-02-03-0006-05</t>
  </si>
  <si>
    <t>Servicios de mantenimiento y reparacion de otra maquinaria y otro equipo</t>
  </si>
  <si>
    <t>UNION TEMPORAL MANTENIMIENTO U DISTRITAL 2021</t>
  </si>
  <si>
    <t>16457-16468</t>
  </si>
  <si>
    <t>MORA CALLE JOSE LIBARDO</t>
  </si>
  <si>
    <t>7189-7190</t>
  </si>
  <si>
    <t>NOVATEK DEL CARIBE S.A.S</t>
  </si>
  <si>
    <t>AINECOL S.A.S</t>
  </si>
  <si>
    <t>ELECTRICAL INDUSTRY VOLTA SAS</t>
  </si>
  <si>
    <t>BARACALDO CLAVIJO CANDIDO</t>
  </si>
  <si>
    <t>3-01-002-02-02-03-0006-07</t>
  </si>
  <si>
    <t>Servicios de instalacion</t>
  </si>
  <si>
    <t>ATLAS INGENIERIA &amp; ARQUITECTURA S.A.S</t>
  </si>
  <si>
    <t>3-01-002-02-02-03-0006-08</t>
  </si>
  <si>
    <t>Servicios de mantenimiento y reparacion de equipos y aparatos de telecomunicaciones</t>
  </si>
  <si>
    <t>GRUPO MICROSISTEMAS COLOMBIA SAS</t>
  </si>
  <si>
    <t>3-01-002-02-02-03-0006-11</t>
  </si>
  <si>
    <t>Servicios de mantenimiento y reparacion de ascensores y escaleras mecanicas</t>
  </si>
  <si>
    <t>ELEVATOR CONTROL SYSTEM S.A.S</t>
  </si>
  <si>
    <t>2724-2725</t>
  </si>
  <si>
    <t>3-01-002-02-02-03-0006-14</t>
  </si>
  <si>
    <t>Servicio de Reparacion general y mantenimiento</t>
  </si>
  <si>
    <t>3-01-002-02-02-03-0007-011</t>
  </si>
  <si>
    <t>Servicios editoriales, a comision o por contrato</t>
  </si>
  <si>
    <t>RODRIGUEZ RODRIGUEZ CESAR AUGUSTO</t>
  </si>
  <si>
    <t>LOZANO HURTADO FELIPE ALEJANDRO</t>
  </si>
  <si>
    <t>CAMACHO TRIANA INGRI GISELA</t>
  </si>
  <si>
    <t>TANGRAMA LTDA</t>
  </si>
  <si>
    <t>XPRESS ESTUDIO GRAFICO Y DIGITAL  S.A.S</t>
  </si>
  <si>
    <t>VASQUEZ OCAMPO JUAN CAMILO</t>
  </si>
  <si>
    <t>BUENOS Y CREATIVOS S.A.S.</t>
  </si>
  <si>
    <t>AGUIRRE BUENAVENTURA EDGAR ALIRIO</t>
  </si>
  <si>
    <t>3-01-002-02-02-03-0007-021</t>
  </si>
  <si>
    <t>Servicios de impresion</t>
  </si>
  <si>
    <t>VALENCIA CUBEROS DIEGO ALBERTO</t>
  </si>
  <si>
    <t>E DESIGN LTDA</t>
  </si>
  <si>
    <t>EN ALIANZA S.A.S</t>
  </si>
  <si>
    <t>3-01-002-02-02-03-0007-031</t>
  </si>
  <si>
    <t>Servicios relacionados con la impresion</t>
  </si>
  <si>
    <t>IMPACTOS COMUNICACIONES S.A.S</t>
  </si>
  <si>
    <t>3-01-002-02-02-05-0002-00</t>
  </si>
  <si>
    <t>Viaticos y gastos de viaje - UAA</t>
  </si>
  <si>
    <t>DEUTSCHER AKADEMISCHER AUTAUSCHDIENST GERMAN ACADEMIC EXCHANGE SERVICE</t>
  </si>
  <si>
    <t>3-01-002-02-02-07-0001-00</t>
  </si>
  <si>
    <t>Estimulos academicos</t>
  </si>
  <si>
    <t>3-01-002-02-02-07-0004-00</t>
  </si>
  <si>
    <t>Apoyo alimentario</t>
  </si>
  <si>
    <t>COLSUBSIDIO-CAJA COLOMBIANA DE SUBSIDIO FAMILIAR</t>
  </si>
  <si>
    <t>CONTRATO DE SUMINISTRO</t>
  </si>
  <si>
    <t>3-01-002-02-02-07-0005-00</t>
  </si>
  <si>
    <t>Plan de Salud de pensionados</t>
  </si>
  <si>
    <t>PENS</t>
  </si>
  <si>
    <t>4141-4143-4144-4145-4188-4189</t>
  </si>
  <si>
    <t>3-01-002-02-02-07-0009-00</t>
  </si>
  <si>
    <t>Practicas Academicas Facultad Artes - ASAB</t>
  </si>
  <si>
    <t>PINILLA GARCIA YENZER</t>
  </si>
  <si>
    <t>GARCES OCORO JULIAN ALBERTO</t>
  </si>
  <si>
    <t>ROZO FLOREZ PEDRO MIGUEL</t>
  </si>
  <si>
    <t>VIVAS FERREIRA CAROLINA</t>
  </si>
  <si>
    <t>CAMARGO PRIETO JAIRO ALEJANDRO</t>
  </si>
  <si>
    <t>TORRES ALVIRA DERLI MILENA</t>
  </si>
  <si>
    <t>3-01-002-02-02-07-0015-00</t>
  </si>
  <si>
    <t>Plan Complementario de Salud Administrativos y Trabajadores Oficiales</t>
  </si>
  <si>
    <t>3185-3186-3187-3188-3189</t>
  </si>
  <si>
    <t>3-01-002-02-02-08-0000-01</t>
  </si>
  <si>
    <t>Sistema General de Seguridad y Salud en el Trabajo SG-SST</t>
  </si>
  <si>
    <t>YARA MARTINEZ KAREN ALEXANDRA</t>
  </si>
  <si>
    <t>CUELLAR CRUZ ANGIE TATIANA</t>
  </si>
  <si>
    <t>MURILLO NU?EZ MARTHA JOHANNA</t>
  </si>
  <si>
    <t>AGUILERA MORALES NANCY ISABEL</t>
  </si>
  <si>
    <t>RUIZ GORDILLO JOHANA</t>
  </si>
  <si>
    <t>BACET GROUP SAS</t>
  </si>
  <si>
    <t>LIMINA SOLUCIONES INTEGRALES S.A.S</t>
  </si>
  <si>
    <t>ACEC CONSULTING GROUP</t>
  </si>
  <si>
    <t>SERSUGEN S.A.S</t>
  </si>
  <si>
    <t>IMPORTACIONES Y DISTRIBUCIONES BNW S.A.S</t>
  </si>
  <si>
    <t>PROFESSIONAL FITNESS S.A.S</t>
  </si>
  <si>
    <t>INVERSIONES Y VALORES DEL CARIBE - INVALCA S.A.S</t>
  </si>
  <si>
    <t>ZUBIETA CORONADO DIEGO ARTURO</t>
  </si>
  <si>
    <t>3-01-004-01-00-00-0000-00</t>
  </si>
  <si>
    <t>Pago de Cesantias</t>
  </si>
  <si>
    <t>3-01-004-02-00-00-0000-00</t>
  </si>
  <si>
    <t>Pago pensiones</t>
  </si>
  <si>
    <t>VELASQUEZ PEREZ JORGE ALBERTO</t>
  </si>
  <si>
    <t>3-03-001-16-01-17-7821-00</t>
  </si>
  <si>
    <t>Fortalecimiento y Dotación de Laboratorios, Talleres, Centros y Aulas de la Universidad Distrital Francisco José de Caldas Bogotá</t>
  </si>
  <si>
    <t>VPI PHOTONICS GMBH</t>
  </si>
  <si>
    <t>INVER</t>
  </si>
  <si>
    <t>3-100-I007</t>
  </si>
  <si>
    <t>VA-Estampilla Universidad Distrital Ley 1825 de 2017</t>
  </si>
  <si>
    <t>ELECTROEQUIPOS COLOMBIA SAS</t>
  </si>
  <si>
    <t>REPLIT INC</t>
  </si>
  <si>
    <t>HIGH TEC ENVIRONMENTAL LTDA</t>
  </si>
  <si>
    <t>EMPRESA DE TELECOMUNICACIONES DE BOGOTÁ S.A. E.S.P. - ETB S.A. ESP</t>
  </si>
  <si>
    <t>4324-4339-4446</t>
  </si>
  <si>
    <t xml:space="preserve">VA-Administrados de libre destinación M.E.N. 2019 Plan Fomento de la Calidad Mesa de Dialogo </t>
  </si>
  <si>
    <t>ARON S.A.S</t>
  </si>
  <si>
    <t>SOLUCIONES INTEGRALES VER S.A.S. E.P.</t>
  </si>
  <si>
    <t>CARLOS ANTULIO RODRIGUEZ RUIZ</t>
  </si>
  <si>
    <t>DECISIONES LOGISTICAS S A S</t>
  </si>
  <si>
    <t>COMPONENTES ELECTRONICAS LTDA</t>
  </si>
  <si>
    <t>3-200-I001</t>
  </si>
  <si>
    <t xml:space="preserve">RB-Administrados de destinación especifica M.E.N 2019 PLAN FOMENTO A LA CALIDAD- MESA DE DIALOGO  </t>
  </si>
  <si>
    <t>ROCHEM BIOCARE COLOMBIA S A S</t>
  </si>
  <si>
    <t>IMPORTLAB GROUP SAS</t>
  </si>
  <si>
    <t>METRICOM LIMITADA</t>
  </si>
  <si>
    <t>ENGINEERING SIMULATION AND SCIENTIFIC SO FTWARE COLOMBIA S.A.S</t>
  </si>
  <si>
    <t>CARLOS ARTURO MARTINEZ MARTINEZ</t>
  </si>
  <si>
    <t>INFORMESE SAS</t>
  </si>
  <si>
    <t>GEO INSTRUMENTS SAS</t>
  </si>
  <si>
    <t>AGUSTIN  CHUNZA SANDOVAL</t>
  </si>
  <si>
    <t>SINGETEC METROLOGIA SAS</t>
  </si>
  <si>
    <t>FISICOQUIMICA INTEGRAL SAS</t>
  </si>
  <si>
    <t>BOTSOLUTIONSGROUP S.A.S</t>
  </si>
  <si>
    <t>ASTRONICA SAS</t>
  </si>
  <si>
    <t>SUMINISTROS DE LABORATORIO KASALAB S.A.S</t>
  </si>
  <si>
    <t>NORLAB S A S</t>
  </si>
  <si>
    <t>ICL DIDACTICA SAS</t>
  </si>
  <si>
    <t>CONTRATO DE COMPRAVENTA</t>
  </si>
  <si>
    <t>BIO INSTRUMENTS SAS</t>
  </si>
  <si>
    <t>QUIMICONTROL SAS</t>
  </si>
  <si>
    <t>AUDIO DAZ P A SYSTEM S A S</t>
  </si>
  <si>
    <t>INSTRUMENTACION Y SERVICIOS S A S.</t>
  </si>
  <si>
    <t>JMENDOZA EQUIPOS SAS</t>
  </si>
  <si>
    <t>COLTEIN LTDA</t>
  </si>
  <si>
    <t>T&amp;A TELEMETRIA Y AUTOMATIZACION SAS</t>
  </si>
  <si>
    <t>MERGE S.A.S</t>
  </si>
  <si>
    <t>3-200-I007</t>
  </si>
  <si>
    <t>RB-Estampilla Universidad Distrital Ley 1825 de 2017</t>
  </si>
  <si>
    <t>OFIBOD SAS.</t>
  </si>
  <si>
    <t>EQUIPOS Y LABORATORIOS DE COLOMBIA SAS</t>
  </si>
  <si>
    <t>ELECTRONICA ID LTDA</t>
  </si>
  <si>
    <t>CESAR TABARES Y CIA LTDA</t>
  </si>
  <si>
    <t>ANDINA DE TECNOLOGIAS LTDA</t>
  </si>
  <si>
    <t>MACROSEARCH SAS</t>
  </si>
  <si>
    <t>TECNOLOGIAS GENETICAS LTDA</t>
  </si>
  <si>
    <t>CASA CIENTIFICA BLANCO Y COMPAÑIA S.A.S</t>
  </si>
  <si>
    <t>MULTISUMINISTROS E U</t>
  </si>
  <si>
    <t>XSYSTEM LTDA</t>
  </si>
  <si>
    <t>HOLDING ENTERPRISE S.A.S</t>
  </si>
  <si>
    <t>3-03-001-16-01-17-7866-00</t>
  </si>
  <si>
    <t>Fortalecimiento a la Promoción para la Excelencia Académica.</t>
  </si>
  <si>
    <t>3-100-I006</t>
  </si>
  <si>
    <t>VA-Estampilla prouniversidades estatales</t>
  </si>
  <si>
    <t>AC2R INGENIERIA Y PROYECTOS S.A.S</t>
  </si>
  <si>
    <t>CONTRATO DE OBRA</t>
  </si>
  <si>
    <t>CONSORCIO INTERVENTORES GAL 18</t>
  </si>
  <si>
    <t>3-03-001-16-01-17-7875-00</t>
  </si>
  <si>
    <t>Fortalecimiento y promoción de la investigación y desarrollo científico de la Universidad Distrital</t>
  </si>
  <si>
    <t>PUBLISHERS INTERNATIONAL LINKING ASSOCIA TION INC</t>
  </si>
  <si>
    <t>DIRECTORY OF OPEN ACCES JOURNALS</t>
  </si>
  <si>
    <t>MULTIDISCIPLINARY DIGITAL PUBLISHING INS TITUTE (MDPI)</t>
  </si>
  <si>
    <t>ORGANISMO INTERNACIONAL DE ENERGIA ATOMI CA- IAEA</t>
  </si>
  <si>
    <t>ROSA ALEJANDRA MEDINA RIVEROS</t>
  </si>
  <si>
    <t>LUIS ALFONSO BERMUDEZ MARTIN</t>
  </si>
  <si>
    <t>MARTHA CECILIA PADILLA GARCIA</t>
  </si>
  <si>
    <t>KAREN NATHALIA DIAZ LIZARAZO</t>
  </si>
  <si>
    <t>CONNECTING RESEARCH AND RESEARCHERS ORCI D</t>
  </si>
  <si>
    <t>JUANA MAYERLY BAUTISTA MENDOZA</t>
  </si>
  <si>
    <t>SANTIAGO  LEON RIVEROS</t>
  </si>
  <si>
    <t>INSTITUTE OF ADVANCED ENGINEERING AND SC IENCE</t>
  </si>
  <si>
    <t>SAMUEL LEANDRO JIMENEZ JIMENEZ</t>
  </si>
  <si>
    <t>DISTRIBUIDORA COMERCIAL DIDACTICA S.A.S. DISTRIDIDACTIKA S.A.S</t>
  </si>
  <si>
    <t>DIONY CONSTANZA PULIDO ORTEGA</t>
  </si>
  <si>
    <t>GRAN PAPELERIA BOLIVAR S.A.S.</t>
  </si>
  <si>
    <t>CAMILO ENRIQUE ROCHA CALDERON</t>
  </si>
  <si>
    <t>3-200-I006</t>
  </si>
  <si>
    <t>RB-Estampilla prouniversidades estatales</t>
  </si>
  <si>
    <t>ANGIE CATHERIN SANCHEZ QUINTERO</t>
  </si>
  <si>
    <t>VALENTINA  BENAVIDES ATEHORTUA</t>
  </si>
  <si>
    <t>JULIAN MAURICIO GUERRERO LLERENA</t>
  </si>
  <si>
    <t>GVM ARTE S.A.S</t>
  </si>
  <si>
    <t>JAMES EDUARDO SABALA RIOS</t>
  </si>
  <si>
    <t>JENNY LORENA YEPES SUAREZ</t>
  </si>
  <si>
    <t>NATALIA PAOLA REYES DUQUE</t>
  </si>
  <si>
    <t>EDWIN ORLANDO FAGUA SILVA</t>
  </si>
  <si>
    <t>DANIEL FERNANDO PIRAQUIVE PIRAQUIVE</t>
  </si>
  <si>
    <t>SOLINGENI SAS</t>
  </si>
  <si>
    <t>LUZ MARIBEL GUEVARA ORTEGA</t>
  </si>
  <si>
    <t>ORDEN DE PRESTACION DE SERVICIOS</t>
  </si>
  <si>
    <t>JESUS DAVID ROMERO BETANCUR</t>
  </si>
  <si>
    <t>MILENA PIEDAD RODRIGUEZ RODRIGUEZ</t>
  </si>
  <si>
    <t>UNION INTERNACIONAL DE TELECOMUNICACIONE S</t>
  </si>
  <si>
    <t>VICTOR ALFONSO GOMEZ SAAVEDRA</t>
  </si>
  <si>
    <t>CORPORACION ARTISTICA POLYMNIA</t>
  </si>
  <si>
    <t>YENIFER ELIANA SEPULVEDA GALVIS</t>
  </si>
  <si>
    <t>2045-2052</t>
  </si>
  <si>
    <t>ANGIE VIVIANA MONTAÑEZ SALINAS</t>
  </si>
  <si>
    <t>4036-4037-4360-4432</t>
  </si>
  <si>
    <t>RIGOBERTO  SOLANO SALINAS</t>
  </si>
  <si>
    <t>SONIA MARSELA ROJAS CAMPOS</t>
  </si>
  <si>
    <t>JOSE ABELARDO DIAZ JARAMILLO</t>
  </si>
  <si>
    <t>GRUPO LOS LAGOS S.A.S</t>
  </si>
  <si>
    <t>DGP EDITORES, SAS</t>
  </si>
  <si>
    <t>ANGELA PARRADO ROSSELLI</t>
  </si>
  <si>
    <t>JHESSICA DANIELA MOSQUERA TOBAR</t>
  </si>
  <si>
    <t>3-03-001-16-01-17-7878-00</t>
  </si>
  <si>
    <t>Fortalecimiento, fomento y desarrollo de entornos virtuales en la UD</t>
  </si>
  <si>
    <t>CAMILO ANDRES LEON CUERVO</t>
  </si>
  <si>
    <t>DAVID ANTONIO MILLAN ORDUZ</t>
  </si>
  <si>
    <t>JHOAN EDUARDO VILLA LOMBANA</t>
  </si>
  <si>
    <t>JUDY MARCELA MORENO OSPINA</t>
  </si>
  <si>
    <t>MARIA PAULA ACOSTA LOZADA</t>
  </si>
  <si>
    <t>273-787</t>
  </si>
  <si>
    <t>MIGUEL ANGEL CANTE ARIAS</t>
  </si>
  <si>
    <t>LUNA JULIANA FERRO PULIDO</t>
  </si>
  <si>
    <t>277-783</t>
  </si>
  <si>
    <t>WENDY CAMILA ROSERO RODRIGUEZ</t>
  </si>
  <si>
    <t>285-778</t>
  </si>
  <si>
    <t>MARIA ALEJANDRA BONILLA DIAZ</t>
  </si>
  <si>
    <t>ERIKA VIVIANA PINEDA JIMENEZ</t>
  </si>
  <si>
    <t>283-782</t>
  </si>
  <si>
    <t>ANGELICA MARIA GARCIA LOPEZ</t>
  </si>
  <si>
    <t>213-278-780</t>
  </si>
  <si>
    <t>DIEGO ALEXANDER MUÑOZ CASTILLO</t>
  </si>
  <si>
    <t>282-777</t>
  </si>
  <si>
    <t>HERNAN DARIO LOZANO ROJAS</t>
  </si>
  <si>
    <t>280-781</t>
  </si>
  <si>
    <t>NOE  ARCOS MUÑOZ</t>
  </si>
  <si>
    <t>274-784</t>
  </si>
  <si>
    <t>4306-4307</t>
  </si>
  <si>
    <t>JOSE DAVID RODRIGUEZ</t>
  </si>
  <si>
    <t>284-779</t>
  </si>
  <si>
    <t>ELKIN ADOLFO VERA REY</t>
  </si>
  <si>
    <t>287-786</t>
  </si>
  <si>
    <t>MARTHA LUCIA GOMEZ CALVACHE</t>
  </si>
  <si>
    <t>276-785</t>
  </si>
  <si>
    <t>YESID ALBERTO TIBAQUIRA CORTES</t>
  </si>
  <si>
    <t>211-212</t>
  </si>
  <si>
    <t>ROX MERY LOZADA ROMERO</t>
  </si>
  <si>
    <t>2960-2961</t>
  </si>
  <si>
    <t>JAIRO  HERNANDEZ GUTIERREZ</t>
  </si>
  <si>
    <t>2958-2959</t>
  </si>
  <si>
    <t>LUIS FELIPE ALBARRACIN SANCHEZ</t>
  </si>
  <si>
    <t>2962-2963</t>
  </si>
  <si>
    <t>YINY PAOLA CARDENAS RODRIGUEZ</t>
  </si>
  <si>
    <t>4311-4312</t>
  </si>
  <si>
    <t>ANGELICA PAOLA CARREÑO GALVIS</t>
  </si>
  <si>
    <t>3-03-001-16-01-17-7889-00</t>
  </si>
  <si>
    <t>Consolidacion del modelo de servicios Centro de Recursos para el Aprendizaje y la Investigacion- CRAI de la Universidad</t>
  </si>
  <si>
    <t>CONSORTIA SAS</t>
  </si>
  <si>
    <t>CONVENIO INTERSINSTITUCIONAL</t>
  </si>
  <si>
    <t>EBSCO INTERNATIONAL INC</t>
  </si>
  <si>
    <t>ELOGIM S A S</t>
  </si>
  <si>
    <t>USA LIBROS COLOMBIA SUCURSAL DE SOCIEDAD EXTRANJERA</t>
  </si>
  <si>
    <t>IOP PUBLISHING</t>
  </si>
  <si>
    <t>REDCOMPUTO LIMITADA</t>
  </si>
  <si>
    <t>MCGRAW HILL INTERAMERICANA S.A.</t>
  </si>
  <si>
    <t>ALPHA EDITORIAL SA</t>
  </si>
  <si>
    <t>PROQUEST COLOMBIA S.A.S</t>
  </si>
  <si>
    <t>DIGITAL CONTENT SAS</t>
  </si>
  <si>
    <t>INFOLINK COLOMBIA S A S</t>
  </si>
  <si>
    <t>PUBLICIENCIA SAS</t>
  </si>
  <si>
    <t>E GLOBAL SERVICES SAS</t>
  </si>
  <si>
    <t>POINT LOGISTIC INTERNATIONAL LTDA</t>
  </si>
  <si>
    <t>RECURSOS &amp; TECNOLOGIA S A S</t>
  </si>
  <si>
    <t>3-03-001-16-01-17-7892-00</t>
  </si>
  <si>
    <t>Desarrollo y Fortalecimiento de los Doctorados de la Universidad Distrital Francisco Jose de Caldas</t>
  </si>
  <si>
    <t>OLGA LUCIA LEON CORREDOR</t>
  </si>
  <si>
    <t>SANDRA PATRICIA RODRIGUEZ LAMUS</t>
  </si>
  <si>
    <t>BUENOS Y CREATIVOS S A S</t>
  </si>
  <si>
    <t>ERIKA CAROLINA SAENZ BURDON</t>
  </si>
  <si>
    <t>CONSEJO LATINOAMERICANO DE CIENCIAS SOCI ALES CLACSO</t>
  </si>
  <si>
    <t>OSCAR ORLANDO LOZANO MANRIQUE</t>
  </si>
  <si>
    <t>ELBAN GERARDO ROA DIAZ</t>
  </si>
  <si>
    <t>JERSSON ALEXANDER QUINTERO AMAYA</t>
  </si>
  <si>
    <t>1299-1301</t>
  </si>
  <si>
    <t>DIEGO ALEJANDRO BARRAGAN VARGAS</t>
  </si>
  <si>
    <t>1298-1300</t>
  </si>
  <si>
    <t>SOFTWARE SHOP DE COLOMBIA SAS</t>
  </si>
  <si>
    <t>XPRESS ESTUDIO GRAFICO Y DIGITAL S.A.S.</t>
  </si>
  <si>
    <t>TES AMERICA ANDINA S.A.S.</t>
  </si>
  <si>
    <t>IMPOR TECH SAS</t>
  </si>
  <si>
    <t>AA MANTENIMIENTO A COMPUTADORES S.A.S.</t>
  </si>
  <si>
    <t>3-03-001-16-01-17-7896-00</t>
  </si>
  <si>
    <t>Fortalecimiento y Ampliacion de la infraestructura fisica de la Universidad Distrital Francisco Jose de Caldas</t>
  </si>
  <si>
    <t>VERTICES INGENIERIA S.A.S</t>
  </si>
  <si>
    <t>SOLINCON LTDA SOLUCIONES INTEGRALES DE I NGENIERIA Y CONSULTORIA</t>
  </si>
  <si>
    <t>CONSORCIO MACARENA 2021</t>
  </si>
  <si>
    <t>3-03-001-16-01-17-7897-00</t>
  </si>
  <si>
    <t>Fortalecimiento y Modernizacion de la Gestion Institucional de la Universidad Distrital Francisco  Jose de Caldas</t>
  </si>
  <si>
    <t>5687-5808</t>
  </si>
  <si>
    <t>7064-7328</t>
  </si>
  <si>
    <t>9533-9899</t>
  </si>
  <si>
    <t>VA-Administrados de libre destinación Recursos propios excedentes de funcionamiento que se adicionaron a Inversión</t>
  </si>
  <si>
    <t>EDWIN FERNEY OROZCO ACOSTA</t>
  </si>
  <si>
    <t>3-03-001-16-01-17-7898-00</t>
  </si>
  <si>
    <t>Actualizacion y Modernizacion de la Gestion Documental en la Universidad Distrital Francisco  Jose de Caldas</t>
  </si>
  <si>
    <t>EDGAR EDUARDO PINTO CUADRA</t>
  </si>
  <si>
    <t>YENY SHIRLEY ROMERO CARDOSO</t>
  </si>
  <si>
    <t>ANGELA JIMENA PINILLA ACOSTA</t>
  </si>
  <si>
    <t>DANIELA ANDREA VELA BUSTOS</t>
  </si>
  <si>
    <t>FLOR ANGELA HERNÁNDEZ FLORIÁN</t>
  </si>
  <si>
    <t>JAIRO ESTEBAN LONDOÑO MORENO</t>
  </si>
  <si>
    <t>GINA MARCELA PUENTES VELAZCO</t>
  </si>
  <si>
    <t>SANDRA JOHANNA APACHE CHICA</t>
  </si>
  <si>
    <t>YEIMMY ROCIO CARDENAS REYES</t>
  </si>
  <si>
    <t>JOHAN SEBASTIAN CARVAJAL SANCHEZ</t>
  </si>
  <si>
    <t>261-791</t>
  </si>
  <si>
    <t>BLANCA INES RINCON GUERRERO</t>
  </si>
  <si>
    <t>CESAR AUGUSTO RUSSI LOPEZ</t>
  </si>
  <si>
    <t>1799-1800</t>
  </si>
  <si>
    <t>4313-4343</t>
  </si>
  <si>
    <t>OMAIRA  SALON CRISTANCHO</t>
  </si>
  <si>
    <t>271-794</t>
  </si>
  <si>
    <t>YENI MARCELA CORTES VALENZUELA</t>
  </si>
  <si>
    <t>262-788</t>
  </si>
  <si>
    <t>ELMER YOVANI SANABRIA ALBERTO</t>
  </si>
  <si>
    <t>LUIS ENRIQUE MORALES QUIJANO</t>
  </si>
  <si>
    <t>265-795</t>
  </si>
  <si>
    <t>DIEGO ERNESTO CUBILLOS ACOSTA</t>
  </si>
  <si>
    <t>MARICELA  MARTINEZ FERNANDEZ</t>
  </si>
  <si>
    <t>266-792</t>
  </si>
  <si>
    <t>NUBIA STELLA CARO CARVAJAL</t>
  </si>
  <si>
    <t>FANOR VLADIMIR SUAREZ CANO</t>
  </si>
  <si>
    <t>272-793</t>
  </si>
  <si>
    <t>3-03-001-16-01-17-7899-00</t>
  </si>
  <si>
    <t>Fortalecimiento y Modernizacion de la Infraestructura tecnologica de la Universidad Distrital Francisco Jose de Caldas</t>
  </si>
  <si>
    <t>16324-16325</t>
  </si>
  <si>
    <t>IMPORT SYSTEM SISTEMAS Y SUMINISTROS S.A .S.</t>
  </si>
  <si>
    <t>3-03-001-16-01-17-7900-00</t>
  </si>
  <si>
    <t>Implementacion y establecimiento de la gobernanza entre los diferentes servicios de Tecnologia de la informacion</t>
  </si>
  <si>
    <t>CRISTIAN DAVID SANCHEZ BOLAÑOS</t>
  </si>
  <si>
    <t>2949-2957</t>
  </si>
  <si>
    <t>RICARDO  AVENDAÑO CASAS</t>
  </si>
  <si>
    <t>EDUAR FRANCISCO GONZALEZ GONZALEZ</t>
  </si>
  <si>
    <t>JEISSON RODRIGO PIÑEROS RAMIREZ</t>
  </si>
  <si>
    <t>FABIAN DAVID BARRETO SANCHEZ</t>
  </si>
  <si>
    <t>RONY EDSON SANCHEZ CALDERON</t>
  </si>
  <si>
    <t>MARIA CLAUDIA RUBIANO TORRES</t>
  </si>
  <si>
    <t>CARLOS ANDRES ROMERO CRUZ</t>
  </si>
  <si>
    <t>ALEX FRANCISCO BUSTOS PINZON</t>
  </si>
  <si>
    <t>JUAN CAMILO MARTINEZ LOPEZ</t>
  </si>
  <si>
    <t>BRAYAN ALEXANDER PAREDES SANCHEZ</t>
  </si>
  <si>
    <t>DIEGO ALEJANDRO GUTIERREZ ROJAS</t>
  </si>
  <si>
    <t>JOSE LUIS QUINTERO CAÑIZALEZ</t>
  </si>
  <si>
    <t>FABIAN DARIO SANCHEZ LEON</t>
  </si>
  <si>
    <t>1793-1794-1797</t>
  </si>
  <si>
    <t>HARRISON FELIPE VELANDIA PINTO</t>
  </si>
  <si>
    <t>JUAN DAVID VELEZ ALVAREZ</t>
  </si>
  <si>
    <t>5173-5174</t>
  </si>
  <si>
    <t>CRISTIAN ANTONIO ESCORCIA BLANCO</t>
  </si>
  <si>
    <t>NORBEY DANILO MUÑOZ CAÑON</t>
  </si>
  <si>
    <t>209-241</t>
  </si>
  <si>
    <t>LUDWING ALEJANDRO SANCHEZ LEON</t>
  </si>
  <si>
    <t>2950-2951-2952</t>
  </si>
  <si>
    <t>DANIEL ANDRES AGUAZACO TIRADO</t>
  </si>
  <si>
    <t>JORGE ARMANDO CORTES MARTINEZ</t>
  </si>
  <si>
    <t>BRAYAN EDUARDO ASCANIO ASCANIO</t>
  </si>
  <si>
    <t>YOUSSEF ALEJANDRO ORTIZ VARGAS</t>
  </si>
  <si>
    <t>BRAYAN LEONARDO SIERRA FORERO</t>
  </si>
  <si>
    <t>JUAN PABLO MORENO RICO</t>
  </si>
  <si>
    <t>JHON FREDY CAMPOS HURTADO</t>
  </si>
  <si>
    <t>CRISTIAN LEONARDO ALAPE AVILA</t>
  </si>
  <si>
    <t>1795-1796</t>
  </si>
  <si>
    <t>ALVEIRO  ORDOÑEZ ORTEGA</t>
  </si>
  <si>
    <t>KARINA ANDREA LEAL TORRES</t>
  </si>
  <si>
    <t>GUSTAVO  OVIEDO SANCHEZ</t>
  </si>
  <si>
    <t>JORGE MARIO CALVO LONDOÑO</t>
  </si>
  <si>
    <t>CLAUDIA LILIANA BUCHELI ENRIQUEZ</t>
  </si>
  <si>
    <t>3-03-002-26-03-00-0000-00</t>
  </si>
  <si>
    <t>Prestamos Ordinarios Administrativos</t>
  </si>
  <si>
    <t>UNDAGAMA BIRRI BEATRIZ MARLENY</t>
  </si>
  <si>
    <t>VA-Administrados de libre destinación Pretamos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</si>
</sst>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dd/mm/yyyy;@"/>
    <numFmt numFmtId="165" formatCode="_(* #,##0.00_);_(* \(#,##0.00\);_(* &quot;-&quot;??_);_(@_)"/>
    <numFmt numFmtId="166" formatCode="_(* #,##0_);_(* \(#,##0\);_(* &quot;-&quot;??_);_(@_)"/>
    <numFmt numFmtId="167" formatCode="_-* #,##0\ _€_-;\-* #,##0\ _€_-;_-* &quot;-&quot;\ _€_-;_-@_-"/>
    <numFmt numFmtId="168" formatCode="_-* #,##0\ _€_-;\-* #,##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6" fillId="0" borderId="0" xfId="0" applyFont="1"/>
    <xf numFmtId="0" fontId="2" fillId="0" borderId="0" xfId="0" applyFont="1"/>
    <xf numFmtId="3" fontId="4" fillId="0" borderId="1" xfId="0" applyNumberFormat="1" applyFont="1" applyBorder="1" applyAlignment="1">
      <alignment horizontal="center" vertical="center"/>
    </xf>
    <xf numFmtId="14" fontId="4" fillId="4" borderId="2" xfId="0" applyNumberFormat="1" applyFont="1" applyFill="1" applyBorder="1" applyAlignment="1">
      <alignment horizontal="center" vertical="center" wrapText="1"/>
    </xf>
    <xf numFmtId="14" fontId="4" fillId="5" borderId="2" xfId="0" applyNumberFormat="1" applyFont="1" applyFill="1" applyBorder="1" applyAlignment="1">
      <alignment horizontal="center" vertical="center" wrapText="1"/>
    </xf>
    <xf numFmtId="14" fontId="4" fillId="6" borderId="2" xfId="0" applyNumberFormat="1" applyFont="1" applyFill="1" applyBorder="1" applyAlignment="1">
      <alignment horizontal="center" vertical="center" wrapText="1"/>
    </xf>
    <xf numFmtId="14" fontId="4" fillId="7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14" fontId="4" fillId="9" borderId="2" xfId="0" applyNumberFormat="1" applyFont="1" applyFill="1" applyBorder="1" applyAlignment="1">
      <alignment horizontal="center" vertical="center" wrapText="1"/>
    </xf>
    <xf numFmtId="14" fontId="4" fillId="10" borderId="2" xfId="0" applyNumberFormat="1" applyFont="1" applyFill="1" applyBorder="1" applyAlignment="1">
      <alignment horizontal="center" vertical="center" wrapText="1"/>
    </xf>
    <xf numFmtId="14" fontId="4" fillId="11" borderId="2" xfId="0" applyNumberFormat="1" applyFont="1" applyFill="1" applyBorder="1" applyAlignment="1">
      <alignment horizontal="center" vertical="center" wrapText="1"/>
    </xf>
    <xf numFmtId="14" fontId="4" fillId="12" borderId="2" xfId="0" applyNumberFormat="1" applyFont="1" applyFill="1" applyBorder="1" applyAlignment="1">
      <alignment horizontal="center" vertical="center" wrapText="1"/>
    </xf>
    <xf numFmtId="14" fontId="4" fillId="13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4" fillId="9" borderId="3" xfId="0" applyNumberFormat="1" applyFont="1" applyFill="1" applyBorder="1" applyAlignment="1">
      <alignment horizontal="center" vertical="center"/>
    </xf>
    <xf numFmtId="164" fontId="4" fillId="9" borderId="4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0" fontId="2" fillId="14" borderId="5" xfId="0" applyFont="1" applyFill="1" applyBorder="1" applyAlignment="1">
      <alignment horizontal="center" vertical="center" wrapText="1"/>
    </xf>
    <xf numFmtId="1" fontId="2" fillId="14" borderId="5" xfId="0" applyNumberFormat="1" applyFont="1" applyFill="1" applyBorder="1" applyAlignment="1">
      <alignment horizontal="center" vertical="center" wrapText="1"/>
    </xf>
    <xf numFmtId="0" fontId="2" fillId="14" borderId="5" xfId="0" applyNumberFormat="1" applyFont="1" applyFill="1" applyBorder="1" applyAlignment="1">
      <alignment horizontal="center" vertical="center" wrapText="1"/>
    </xf>
    <xf numFmtId="14" fontId="2" fillId="14" borderId="5" xfId="0" applyNumberFormat="1" applyFont="1" applyFill="1" applyBorder="1" applyAlignment="1">
      <alignment horizontal="center" vertical="center" wrapText="1"/>
    </xf>
    <xf numFmtId="4" fontId="2" fillId="14" borderId="5" xfId="0" applyNumberFormat="1" applyFont="1" applyFill="1" applyBorder="1" applyAlignment="1">
      <alignment horizontal="center" vertical="center" wrapText="1"/>
    </xf>
    <xf numFmtId="3" fontId="2" fillId="14" borderId="5" xfId="0" applyNumberFormat="1" applyFont="1" applyFill="1" applyBorder="1" applyAlignment="1">
      <alignment horizontal="right" vertical="center" wrapText="1"/>
    </xf>
    <xf numFmtId="3" fontId="2" fillId="14" borderId="5" xfId="1" applyNumberFormat="1" applyFont="1" applyFill="1" applyBorder="1" applyAlignment="1">
      <alignment horizontal="center" vertical="center" wrapText="1"/>
    </xf>
    <xf numFmtId="3" fontId="4" fillId="15" borderId="6" xfId="0" applyNumberFormat="1" applyFont="1" applyFill="1" applyBorder="1" applyAlignment="1">
      <alignment horizontal="right" vertical="center" wrapText="1"/>
    </xf>
    <xf numFmtId="3" fontId="4" fillId="15" borderId="6" xfId="0" applyNumberFormat="1" applyFont="1" applyFill="1" applyBorder="1" applyAlignment="1">
      <alignment horizontal="center" vertical="center" wrapText="1"/>
    </xf>
    <xf numFmtId="1" fontId="4" fillId="15" borderId="6" xfId="0" applyNumberFormat="1" applyFont="1" applyFill="1" applyBorder="1" applyAlignment="1">
      <alignment horizontal="center" vertical="center"/>
    </xf>
    <xf numFmtId="1" fontId="4" fillId="16" borderId="6" xfId="0" applyNumberFormat="1" applyFont="1" applyFill="1" applyBorder="1" applyAlignment="1">
      <alignment horizontal="center" vertical="center" wrapText="1"/>
    </xf>
    <xf numFmtId="164" fontId="4" fillId="11" borderId="6" xfId="0" applyNumberFormat="1" applyFont="1" applyFill="1" applyBorder="1" applyAlignment="1">
      <alignment horizontal="center" vertical="center"/>
    </xf>
    <xf numFmtId="1" fontId="4" fillId="11" borderId="6" xfId="0" applyNumberFormat="1" applyFont="1" applyFill="1" applyBorder="1" applyAlignment="1">
      <alignment horizontal="center" vertical="center"/>
    </xf>
    <xf numFmtId="165" fontId="4" fillId="14" borderId="7" xfId="0" applyNumberFormat="1" applyFont="1" applyFill="1" applyBorder="1" applyAlignment="1">
      <alignment horizontal="center" vertical="center" wrapText="1"/>
    </xf>
    <xf numFmtId="0" fontId="7" fillId="17" borderId="5" xfId="0" applyFont="1" applyFill="1" applyBorder="1" applyAlignment="1">
      <alignment horizontal="center" vertical="center"/>
    </xf>
    <xf numFmtId="0" fontId="6" fillId="0" borderId="5" xfId="0" applyFont="1" applyBorder="1"/>
    <xf numFmtId="1" fontId="2" fillId="0" borderId="5" xfId="0" applyNumberFormat="1" applyFont="1" applyFill="1" applyBorder="1" applyAlignment="1" applyProtection="1">
      <alignment horizontal="center" vertical="center"/>
      <protection locked="0"/>
    </xf>
    <xf numFmtId="14" fontId="6" fillId="0" borderId="5" xfId="0" applyNumberFormat="1" applyFont="1" applyBorder="1"/>
    <xf numFmtId="3" fontId="2" fillId="0" borderId="5" xfId="0" applyNumberFormat="1" applyFont="1" applyFill="1" applyBorder="1" applyAlignment="1" applyProtection="1">
      <alignment horizontal="right" vertical="center"/>
      <protection locked="0"/>
    </xf>
    <xf numFmtId="3" fontId="2" fillId="0" borderId="5" xfId="0" applyNumberFormat="1" applyFont="1" applyFill="1" applyBorder="1" applyAlignment="1" applyProtection="1">
      <alignment horizontal="center"/>
    </xf>
    <xf numFmtId="3" fontId="2" fillId="18" borderId="5" xfId="0" applyNumberFormat="1" applyFont="1" applyFill="1" applyBorder="1" applyAlignment="1" applyProtection="1">
      <alignment horizontal="right"/>
    </xf>
    <xf numFmtId="3" fontId="2" fillId="19" borderId="5" xfId="0" applyNumberFormat="1" applyFont="1" applyFill="1" applyBorder="1" applyAlignment="1">
      <alignment vertical="center"/>
    </xf>
    <xf numFmtId="164" fontId="2" fillId="9" borderId="5" xfId="0" applyNumberFormat="1" applyFont="1" applyFill="1" applyBorder="1" applyAlignment="1">
      <alignment vertical="center"/>
    </xf>
    <xf numFmtId="3" fontId="2" fillId="9" borderId="5" xfId="0" applyNumberFormat="1" applyFont="1" applyFill="1" applyBorder="1" applyAlignment="1">
      <alignment vertical="center"/>
    </xf>
    <xf numFmtId="165" fontId="2" fillId="0" borderId="5" xfId="3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/>
    </xf>
    <xf numFmtId="3" fontId="6" fillId="0" borderId="0" xfId="0" applyNumberFormat="1" applyFont="1"/>
    <xf numFmtId="0" fontId="2" fillId="0" borderId="5" xfId="0" applyNumberFormat="1" applyFont="1" applyFill="1" applyBorder="1" applyAlignment="1" applyProtection="1">
      <alignment horizontal="center"/>
      <protection locked="0"/>
    </xf>
    <xf numFmtId="0" fontId="7" fillId="0" borderId="5" xfId="0" applyFont="1" applyBorder="1"/>
    <xf numFmtId="1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/>
      <protection locked="0"/>
    </xf>
    <xf numFmtId="14" fontId="7" fillId="0" borderId="5" xfId="0" applyNumberFormat="1" applyFont="1" applyBorder="1"/>
    <xf numFmtId="3" fontId="4" fillId="0" borderId="5" xfId="0" applyNumberFormat="1" applyFont="1" applyFill="1" applyBorder="1" applyAlignment="1" applyProtection="1">
      <alignment horizontal="right" vertical="center"/>
      <protection locked="0"/>
    </xf>
    <xf numFmtId="3" fontId="4" fillId="0" borderId="5" xfId="0" applyNumberFormat="1" applyFont="1" applyFill="1" applyBorder="1" applyAlignment="1" applyProtection="1">
      <alignment horizontal="right"/>
    </xf>
    <xf numFmtId="3" fontId="4" fillId="0" borderId="5" xfId="0" applyNumberFormat="1" applyFont="1" applyFill="1" applyBorder="1" applyAlignment="1" applyProtection="1">
      <alignment horizontal="center"/>
    </xf>
    <xf numFmtId="0" fontId="6" fillId="0" borderId="0" xfId="0" applyFont="1" applyBorder="1"/>
    <xf numFmtId="3" fontId="6" fillId="0" borderId="0" xfId="0" applyNumberFormat="1" applyFont="1" applyBorder="1"/>
    <xf numFmtId="3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/>
    <xf numFmtId="0" fontId="6" fillId="0" borderId="0" xfId="0" applyFont="1" applyBorder="1" applyAlignment="1"/>
    <xf numFmtId="0" fontId="6" fillId="0" borderId="5" xfId="0" applyFont="1" applyFill="1" applyBorder="1"/>
    <xf numFmtId="0" fontId="2" fillId="0" borderId="5" xfId="0" applyFont="1" applyFill="1" applyBorder="1" applyAlignment="1" applyProtection="1">
      <alignment vertical="center" wrapText="1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165" fontId="2" fillId="0" borderId="5" xfId="3" applyFont="1" applyFill="1" applyBorder="1" applyAlignment="1" applyProtection="1"/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3" borderId="5" xfId="0" applyNumberFormat="1" applyFont="1" applyFill="1" applyBorder="1" applyAlignment="1" applyProtection="1">
      <alignment horizontal="center"/>
      <protection locked="0"/>
    </xf>
    <xf numFmtId="1" fontId="2" fillId="0" borderId="5" xfId="0" applyNumberFormat="1" applyFont="1" applyFill="1" applyBorder="1" applyAlignment="1">
      <alignment horizontal="center" wrapText="1"/>
    </xf>
    <xf numFmtId="1" fontId="8" fillId="0" borderId="5" xfId="0" applyNumberFormat="1" applyFont="1" applyFill="1" applyBorder="1" applyAlignment="1">
      <alignment horizontal="center" wrapText="1"/>
    </xf>
    <xf numFmtId="166" fontId="2" fillId="0" borderId="5" xfId="3" applyNumberFormat="1" applyFont="1" applyFill="1" applyBorder="1" applyAlignment="1">
      <alignment horizontal="center" wrapText="1"/>
    </xf>
    <xf numFmtId="3" fontId="2" fillId="0" borderId="5" xfId="0" applyNumberFormat="1" applyFont="1" applyFill="1" applyBorder="1" applyAlignment="1" applyProtection="1">
      <alignment horizontal="right"/>
    </xf>
    <xf numFmtId="0" fontId="2" fillId="3" borderId="5" xfId="0" applyNumberFormat="1" applyFont="1" applyFill="1" applyBorder="1" applyAlignment="1" applyProtection="1">
      <alignment horizontal="center" vertical="center"/>
      <protection locked="0"/>
    </xf>
    <xf numFmtId="3" fontId="2" fillId="3" borderId="5" xfId="0" applyNumberFormat="1" applyFont="1" applyFill="1" applyBorder="1" applyAlignment="1" applyProtection="1">
      <alignment horizontal="center" vertical="center"/>
      <protection locked="0"/>
    </xf>
    <xf numFmtId="3" fontId="2" fillId="0" borderId="5" xfId="0" applyNumberFormat="1" applyFont="1" applyFill="1" applyBorder="1" applyAlignment="1" applyProtection="1">
      <alignment vertical="center" wrapText="1"/>
      <protection locked="0"/>
    </xf>
    <xf numFmtId="3" fontId="2" fillId="0" borderId="5" xfId="0" applyNumberFormat="1" applyFont="1" applyFill="1" applyBorder="1" applyAlignment="1" applyProtection="1"/>
    <xf numFmtId="43" fontId="6" fillId="0" borderId="0" xfId="0" applyNumberFormat="1" applyFont="1"/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5" xfId="4" applyNumberFormat="1" applyFont="1" applyFill="1" applyBorder="1" applyAlignment="1" applyProtection="1">
      <alignment horizontal="center" vertical="center"/>
    </xf>
    <xf numFmtId="3" fontId="2" fillId="0" borderId="5" xfId="4" applyNumberFormat="1" applyFont="1" applyFill="1" applyBorder="1" applyAlignment="1" applyProtection="1">
      <alignment horizontal="right" vertical="center"/>
    </xf>
    <xf numFmtId="165" fontId="6" fillId="0" borderId="0" xfId="0" applyNumberFormat="1" applyFont="1"/>
    <xf numFmtId="3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wrapText="1"/>
    </xf>
    <xf numFmtId="3" fontId="10" fillId="18" borderId="5" xfId="0" applyNumberFormat="1" applyFont="1" applyFill="1" applyBorder="1" applyAlignment="1" applyProtection="1">
      <alignment horizontal="right"/>
    </xf>
    <xf numFmtId="0" fontId="2" fillId="3" borderId="5" xfId="4" applyNumberFormat="1" applyFont="1" applyFill="1" applyBorder="1" applyAlignment="1" applyProtection="1">
      <alignment horizontal="center" vertical="center"/>
    </xf>
    <xf numFmtId="3" fontId="2" fillId="0" borderId="5" xfId="4" applyNumberFormat="1" applyFont="1" applyFill="1" applyBorder="1" applyAlignment="1" applyProtection="1">
      <alignment vertical="center"/>
    </xf>
    <xf numFmtId="3" fontId="2" fillId="0" borderId="5" xfId="4" applyNumberFormat="1" applyFont="1" applyFill="1" applyBorder="1" applyAlignment="1" applyProtection="1">
      <alignment horizontal="right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top"/>
    </xf>
    <xf numFmtId="3" fontId="2" fillId="0" borderId="5" xfId="0" applyNumberFormat="1" applyFont="1" applyFill="1" applyBorder="1" applyAlignment="1" applyProtection="1">
      <alignment horizontal="center" vertical="top" wrapText="1"/>
    </xf>
    <xf numFmtId="38" fontId="2" fillId="0" borderId="5" xfId="0" applyNumberFormat="1" applyFont="1" applyFill="1" applyBorder="1" applyAlignment="1" applyProtection="1">
      <alignment horizontal="left" vertical="top"/>
    </xf>
    <xf numFmtId="0" fontId="2" fillId="3" borderId="5" xfId="0" applyNumberFormat="1" applyFont="1" applyFill="1" applyBorder="1" applyAlignment="1" applyProtection="1">
      <alignment horizontal="center" vertical="top"/>
    </xf>
    <xf numFmtId="3" fontId="2" fillId="0" borderId="5" xfId="0" applyNumberFormat="1" applyFont="1" applyFill="1" applyBorder="1" applyAlignment="1" applyProtection="1">
      <alignment horizontal="center" vertical="top"/>
    </xf>
    <xf numFmtId="3" fontId="2" fillId="0" borderId="5" xfId="4" applyNumberFormat="1" applyFont="1" applyFill="1" applyBorder="1" applyAlignment="1" applyProtection="1">
      <alignment horizontal="center" vertical="center"/>
    </xf>
    <xf numFmtId="0" fontId="2" fillId="20" borderId="5" xfId="4" applyNumberFormat="1" applyFont="1" applyFill="1" applyBorder="1" applyAlignment="1" applyProtection="1">
      <alignment horizontal="center" vertical="center"/>
    </xf>
    <xf numFmtId="1" fontId="2" fillId="3" borderId="5" xfId="0" applyNumberFormat="1" applyFont="1" applyFill="1" applyBorder="1" applyAlignment="1" applyProtection="1">
      <alignment horizontal="center" vertical="center"/>
      <protection locked="0"/>
    </xf>
    <xf numFmtId="0" fontId="6" fillId="3" borderId="0" xfId="0" applyFont="1" applyFill="1"/>
    <xf numFmtId="0" fontId="6" fillId="0" borderId="0" xfId="0" applyFont="1" applyFill="1"/>
    <xf numFmtId="0" fontId="2" fillId="3" borderId="5" xfId="0" applyFont="1" applyFill="1" applyBorder="1" applyAlignment="1" applyProtection="1">
      <alignment horizontal="center" vertical="center"/>
      <protection locked="0"/>
    </xf>
    <xf numFmtId="1" fontId="2" fillId="3" borderId="5" xfId="0" applyNumberFormat="1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3" fontId="2" fillId="0" borderId="5" xfId="0" applyNumberFormat="1" applyFont="1" applyFill="1" applyBorder="1"/>
    <xf numFmtId="3" fontId="2" fillId="0" borderId="5" xfId="0" applyNumberFormat="1" applyFont="1" applyFill="1" applyBorder="1" applyAlignment="1" applyProtection="1">
      <alignment horizontal="left" vertical="center"/>
    </xf>
    <xf numFmtId="3" fontId="2" fillId="0" borderId="5" xfId="5" applyNumberFormat="1" applyFont="1" applyFill="1" applyBorder="1" applyAlignment="1" applyProtection="1">
      <alignment horizontal="center" vertical="center" wrapText="1"/>
    </xf>
    <xf numFmtId="0" fontId="2" fillId="0" borderId="5" xfId="4" applyFont="1" applyFill="1" applyBorder="1" applyAlignment="1" applyProtection="1">
      <alignment horizontal="center" vertical="center"/>
    </xf>
    <xf numFmtId="14" fontId="6" fillId="0" borderId="5" xfId="0" applyNumberFormat="1" applyFont="1" applyFill="1" applyBorder="1"/>
    <xf numFmtId="0" fontId="6" fillId="0" borderId="0" xfId="0" applyFont="1" applyFill="1" applyBorder="1"/>
    <xf numFmtId="3" fontId="0" fillId="0" borderId="0" xfId="0" applyNumberFormat="1"/>
    <xf numFmtId="3" fontId="2" fillId="21" borderId="5" xfId="0" applyNumberFormat="1" applyFont="1" applyFill="1" applyBorder="1" applyAlignment="1" applyProtection="1">
      <alignment horizontal="right"/>
    </xf>
    <xf numFmtId="168" fontId="2" fillId="0" borderId="5" xfId="3" applyNumberFormat="1" applyFont="1" applyFill="1" applyBorder="1" applyAlignment="1">
      <alignment horizontal="center" wrapText="1"/>
    </xf>
    <xf numFmtId="0" fontId="8" fillId="0" borderId="5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/>
    <xf numFmtId="0" fontId="2" fillId="0" borderId="5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horizontal="center" vertical="top"/>
    </xf>
    <xf numFmtId="0" fontId="2" fillId="0" borderId="5" xfId="0" applyFont="1" applyFill="1" applyBorder="1" applyAlignment="1">
      <alignment horizontal="center"/>
    </xf>
    <xf numFmtId="3" fontId="2" fillId="0" borderId="5" xfId="0" applyNumberFormat="1" applyFont="1" applyFill="1" applyBorder="1" applyAlignment="1" applyProtection="1">
      <alignment horizontal="left" vertical="top"/>
    </xf>
    <xf numFmtId="3" fontId="2" fillId="20" borderId="5" xfId="0" applyNumberFormat="1" applyFont="1" applyFill="1" applyBorder="1" applyAlignment="1" applyProtection="1">
      <alignment horizontal="right"/>
    </xf>
    <xf numFmtId="38" fontId="4" fillId="0" borderId="5" xfId="0" applyNumberFormat="1" applyFont="1" applyFill="1" applyBorder="1" applyAlignment="1" applyProtection="1">
      <alignment horizontal="left" vertical="top"/>
    </xf>
    <xf numFmtId="38" fontId="6" fillId="0" borderId="0" xfId="0" applyNumberFormat="1" applyFont="1" applyFill="1"/>
    <xf numFmtId="0" fontId="2" fillId="0" borderId="5" xfId="0" applyFont="1" applyFill="1" applyBorder="1" applyAlignment="1" applyProtection="1">
      <alignment horizontal="center" vertical="center"/>
    </xf>
    <xf numFmtId="1" fontId="2" fillId="0" borderId="5" xfId="0" applyNumberFormat="1" applyFont="1" applyFill="1" applyBorder="1" applyAlignment="1" applyProtection="1">
      <alignment horizontal="center" vertical="top"/>
    </xf>
    <xf numFmtId="3" fontId="2" fillId="0" borderId="5" xfId="0" applyNumberFormat="1" applyFont="1" applyFill="1" applyBorder="1" applyAlignment="1" applyProtection="1">
      <alignment vertical="top" wrapText="1"/>
    </xf>
    <xf numFmtId="0" fontId="6" fillId="0" borderId="0" xfId="0" applyFont="1" applyFill="1" applyAlignment="1">
      <alignment horizontal="center"/>
    </xf>
    <xf numFmtId="0" fontId="2" fillId="22" borderId="5" xfId="3" applyNumberFormat="1" applyFont="1" applyFill="1" applyBorder="1" applyAlignment="1" applyProtection="1">
      <alignment horizontal="center" vertical="center"/>
      <protection locked="0" hidden="1"/>
    </xf>
    <xf numFmtId="0" fontId="2" fillId="0" borderId="5" xfId="0" applyNumberFormat="1" applyFont="1" applyFill="1" applyBorder="1" applyAlignment="1" applyProtection="1">
      <alignment horizontal="center" vertical="center"/>
      <protection locked="0" hidden="1"/>
    </xf>
    <xf numFmtId="166" fontId="2" fillId="0" borderId="5" xfId="3" applyNumberFormat="1" applyFont="1" applyFill="1" applyBorder="1" applyAlignment="1" applyProtection="1">
      <alignment horizontal="center" vertical="center"/>
      <protection locked="0" hidden="1"/>
    </xf>
    <xf numFmtId="3" fontId="2" fillId="0" borderId="5" xfId="0" applyNumberFormat="1" applyFont="1" applyFill="1" applyBorder="1" applyAlignment="1" applyProtection="1">
      <alignment vertical="center"/>
      <protection locked="0" hidden="1"/>
    </xf>
    <xf numFmtId="3" fontId="2" fillId="0" borderId="0" xfId="0" applyNumberFormat="1" applyFont="1" applyFill="1" applyBorder="1" applyAlignment="1" applyProtection="1">
      <alignment vertical="center"/>
      <protection locked="0" hidden="1"/>
    </xf>
    <xf numFmtId="0" fontId="2" fillId="0" borderId="5" xfId="3" applyNumberFormat="1" applyFont="1" applyFill="1" applyBorder="1" applyAlignment="1" applyProtection="1">
      <alignment horizontal="center" vertical="center"/>
      <protection locked="0" hidden="1"/>
    </xf>
    <xf numFmtId="0" fontId="2" fillId="23" borderId="5" xfId="3" applyNumberFormat="1" applyFont="1" applyFill="1" applyBorder="1" applyAlignment="1">
      <alignment horizontal="center" vertical="center"/>
    </xf>
    <xf numFmtId="1" fontId="2" fillId="23" borderId="5" xfId="0" applyNumberFormat="1" applyFont="1" applyFill="1" applyBorder="1" applyAlignment="1">
      <alignment horizontal="right" vertical="center" wrapText="1"/>
    </xf>
    <xf numFmtId="1" fontId="2" fillId="9" borderId="5" xfId="0" applyNumberFormat="1" applyFont="1" applyFill="1" applyBorder="1" applyAlignment="1" applyProtection="1">
      <alignment horizontal="center" vertical="top"/>
      <protection locked="0"/>
    </xf>
    <xf numFmtId="41" fontId="2" fillId="0" borderId="5" xfId="1" applyFont="1" applyFill="1" applyBorder="1" applyAlignment="1" applyProtection="1">
      <alignment horizontal="center" vertical="center"/>
      <protection locked="0" hidden="1"/>
    </xf>
    <xf numFmtId="3" fontId="2" fillId="0" borderId="5" xfId="0" applyNumberFormat="1" applyFont="1" applyFill="1" applyBorder="1" applyAlignment="1" applyProtection="1">
      <alignment horizontal="right" vertical="top"/>
    </xf>
    <xf numFmtId="0" fontId="6" fillId="0" borderId="0" xfId="0" applyFont="1" applyAlignment="1">
      <alignment horizontal="left" vertical="top"/>
    </xf>
    <xf numFmtId="0" fontId="2" fillId="23" borderId="5" xfId="0" applyNumberFormat="1" applyFont="1" applyFill="1" applyBorder="1" applyAlignment="1">
      <alignment horizontal="right" vertical="center"/>
    </xf>
    <xf numFmtId="1" fontId="2" fillId="0" borderId="5" xfId="0" applyNumberFormat="1" applyFont="1" applyFill="1" applyBorder="1" applyAlignment="1" applyProtection="1">
      <alignment horizontal="center" vertical="top"/>
      <protection locked="0"/>
    </xf>
    <xf numFmtId="1" fontId="2" fillId="0" borderId="5" xfId="1" applyNumberFormat="1" applyFont="1" applyFill="1" applyBorder="1" applyAlignment="1" applyProtection="1">
      <alignment horizontal="right" vertical="center"/>
      <protection locked="0"/>
    </xf>
    <xf numFmtId="3" fontId="2" fillId="0" borderId="5" xfId="1" applyNumberFormat="1" applyFont="1" applyFill="1" applyBorder="1" applyAlignment="1" applyProtection="1">
      <alignment vertical="center"/>
      <protection locked="0"/>
    </xf>
    <xf numFmtId="0" fontId="2" fillId="24" borderId="5" xfId="3" applyNumberFormat="1" applyFont="1" applyFill="1" applyBorder="1" applyAlignment="1">
      <alignment horizontal="center" vertical="center"/>
    </xf>
    <xf numFmtId="0" fontId="2" fillId="25" borderId="5" xfId="0" applyNumberFormat="1" applyFont="1" applyFill="1" applyBorder="1" applyAlignment="1">
      <alignment horizontal="center" vertical="top"/>
    </xf>
    <xf numFmtId="0" fontId="2" fillId="23" borderId="5" xfId="0" applyNumberFormat="1" applyFont="1" applyFill="1" applyBorder="1" applyAlignment="1">
      <alignment horizontal="center" vertical="top"/>
    </xf>
    <xf numFmtId="1" fontId="2" fillId="23" borderId="5" xfId="0" applyNumberFormat="1" applyFont="1" applyFill="1" applyBorder="1" applyAlignment="1">
      <alignment horizontal="center" wrapText="1"/>
    </xf>
    <xf numFmtId="1" fontId="2" fillId="25" borderId="5" xfId="0" applyNumberFormat="1" applyFont="1" applyFill="1" applyBorder="1" applyAlignment="1">
      <alignment horizontal="center" wrapText="1"/>
    </xf>
    <xf numFmtId="1" fontId="2" fillId="5" borderId="5" xfId="0" applyNumberFormat="1" applyFont="1" applyFill="1" applyBorder="1" applyAlignment="1">
      <alignment horizontal="center" wrapText="1"/>
    </xf>
    <xf numFmtId="3" fontId="2" fillId="3" borderId="5" xfId="5" applyNumberFormat="1" applyFont="1" applyFill="1" applyBorder="1" applyAlignment="1" applyProtection="1">
      <alignment horizontal="center" vertical="center" wrapText="1"/>
    </xf>
    <xf numFmtId="0" fontId="2" fillId="23" borderId="5" xfId="0" applyNumberFormat="1" applyFont="1" applyFill="1" applyBorder="1" applyAlignment="1" applyProtection="1">
      <alignment horizontal="center" vertical="center"/>
      <protection locked="0" hidden="1"/>
    </xf>
    <xf numFmtId="0" fontId="2" fillId="0" borderId="5" xfId="0" applyNumberFormat="1" applyFont="1" applyFill="1" applyBorder="1" applyAlignment="1" applyProtection="1">
      <alignment horizontal="right" vertical="center"/>
      <protection locked="0" hidden="1"/>
    </xf>
    <xf numFmtId="41" fontId="2" fillId="0" borderId="5" xfId="1" applyFont="1" applyFill="1" applyBorder="1" applyAlignment="1">
      <alignment horizontal="center" vertical="center" wrapText="1"/>
    </xf>
    <xf numFmtId="0" fontId="2" fillId="0" borderId="5" xfId="3" applyNumberFormat="1" applyFont="1" applyFill="1" applyBorder="1" applyAlignment="1">
      <alignment horizontal="center" vertical="center"/>
    </xf>
    <xf numFmtId="1" fontId="2" fillId="20" borderId="5" xfId="0" applyNumberFormat="1" applyFont="1" applyFill="1" applyBorder="1" applyAlignment="1">
      <alignment horizontal="center" wrapText="1"/>
    </xf>
    <xf numFmtId="1" fontId="8" fillId="9" borderId="5" xfId="0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right" vertical="top"/>
    </xf>
    <xf numFmtId="0" fontId="2" fillId="22" borderId="5" xfId="0" applyNumberFormat="1" applyFont="1" applyFill="1" applyBorder="1" applyAlignment="1">
      <alignment horizontal="center" vertical="top"/>
    </xf>
    <xf numFmtId="0" fontId="2" fillId="9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/>
    <xf numFmtId="0" fontId="2" fillId="0" borderId="8" xfId="0" applyFont="1" applyBorder="1"/>
    <xf numFmtId="3" fontId="7" fillId="0" borderId="8" xfId="0" applyNumberFormat="1" applyFont="1" applyBorder="1"/>
    <xf numFmtId="0" fontId="2" fillId="0" borderId="0" xfId="0" applyFont="1" applyBorder="1"/>
    <xf numFmtId="10" fontId="6" fillId="0" borderId="0" xfId="2" applyNumberFormat="1" applyFont="1"/>
    <xf numFmtId="41" fontId="6" fillId="0" borderId="0" xfId="1" applyFont="1" applyBorder="1"/>
    <xf numFmtId="41" fontId="6" fillId="0" borderId="0" xfId="0" applyNumberFormat="1" applyFont="1" applyBorder="1"/>
    <xf numFmtId="43" fontId="6" fillId="0" borderId="0" xfId="0" applyNumberFormat="1" applyFont="1" applyBorder="1"/>
    <xf numFmtId="41" fontId="6" fillId="0" borderId="0" xfId="1" applyFont="1"/>
  </cellXfs>
  <cellStyles count="6">
    <cellStyle name="Millares [0]" xfId="1" builtinId="6"/>
    <cellStyle name="Millares [0] 2" xfId="5"/>
    <cellStyle name="Millares 2" xfId="3"/>
    <cellStyle name="Normal" xfId="0" builtinId="0"/>
    <cellStyle name="Normal 2 2" xfId="4"/>
    <cellStyle name="Porcentaje" xfId="2" builtinId="5"/>
  </cellStyles>
  <dxfs count="43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FF0000"/>
      </font>
      <fill>
        <patternFill>
          <bgColor rgb="FF0000FF"/>
        </patternFill>
      </fill>
    </dxf>
    <dxf>
      <font>
        <color rgb="FFFF0000"/>
      </font>
      <fill>
        <patternFill>
          <bgColor rgb="FF0000FF"/>
        </patternFill>
      </fill>
    </dxf>
    <dxf>
      <font>
        <b val="0"/>
        <i/>
        <color rgb="FFFF0000"/>
      </font>
      <fill>
        <patternFill>
          <bgColor rgb="FF0000FF"/>
        </patternFill>
      </fill>
    </dxf>
    <dxf>
      <font>
        <color rgb="FFFF0000"/>
      </font>
      <fill>
        <patternFill>
          <bgColor rgb="FF0000FF"/>
        </patternFill>
      </fill>
    </dxf>
    <dxf>
      <font>
        <b val="0"/>
        <i/>
        <color rgb="FFFF0000"/>
      </font>
      <fill>
        <patternFill>
          <bgColor rgb="FF0000FF"/>
        </patternFill>
      </fill>
    </dxf>
    <dxf>
      <font>
        <color rgb="FFFF0000"/>
      </font>
      <fill>
        <patternFill>
          <bgColor rgb="FF0000FF"/>
        </patternFill>
      </fill>
    </dxf>
    <dxf>
      <font>
        <b val="0"/>
        <i/>
        <color rgb="FFFF0000"/>
      </font>
      <fill>
        <patternFill>
          <bgColor rgb="FF0000FF"/>
        </patternFill>
      </fill>
    </dxf>
    <dxf>
      <font>
        <b val="0"/>
        <i/>
        <color rgb="FFFF0000"/>
      </font>
      <fill>
        <patternFill>
          <bgColor rgb="FF0000FF"/>
        </patternFill>
      </fill>
    </dxf>
    <dxf>
      <font>
        <b val="0"/>
        <i/>
        <color rgb="FFFF0000"/>
      </font>
      <fill>
        <patternFill>
          <bgColor rgb="FF0000FF"/>
        </patternFill>
      </fill>
    </dxf>
    <dxf>
      <font>
        <b val="0"/>
        <i/>
        <color rgb="FFFF0000"/>
      </font>
      <fill>
        <patternFill>
          <bgColor rgb="FF0000FF"/>
        </patternFill>
      </fill>
    </dxf>
    <dxf>
      <font>
        <color rgb="FFFF0000"/>
      </font>
      <fill>
        <patternFill>
          <bgColor rgb="FF0000FF"/>
        </patternFill>
      </fill>
    </dxf>
    <dxf>
      <font>
        <b val="0"/>
        <i/>
        <color rgb="FFFF0000"/>
      </font>
      <fill>
        <patternFill>
          <bgColor rgb="FF0000FF"/>
        </patternFill>
      </fill>
    </dxf>
    <dxf>
      <font>
        <color rgb="FFFF0000"/>
      </font>
      <fill>
        <patternFill>
          <bgColor rgb="FF0000FF"/>
        </patternFill>
      </fill>
    </dxf>
    <dxf>
      <font>
        <b val="0"/>
        <i/>
        <color rgb="FFFF0000"/>
      </font>
      <fill>
        <patternFill>
          <bgColor rgb="FF0000FF"/>
        </patternFill>
      </fill>
    </dxf>
    <dxf>
      <font>
        <color rgb="FFFF0000"/>
      </font>
      <fill>
        <patternFill>
          <bgColor rgb="FF0000FF"/>
        </patternFill>
      </fill>
    </dxf>
    <dxf>
      <font>
        <b val="0"/>
        <i/>
        <color rgb="FFFF0000"/>
      </font>
      <fill>
        <patternFill>
          <bgColor rgb="FF0000FF"/>
        </patternFill>
      </fill>
    </dxf>
    <dxf>
      <font>
        <color rgb="FFFF0000"/>
      </font>
      <fill>
        <patternFill>
          <bgColor rgb="FF0000FF"/>
        </patternFill>
      </fill>
    </dxf>
    <dxf>
      <font>
        <b val="0"/>
        <i/>
        <color rgb="FFFF0000"/>
      </font>
      <fill>
        <patternFill>
          <bgColor rgb="FF0000FF"/>
        </patternFill>
      </fill>
    </dxf>
    <dxf>
      <font>
        <color rgb="FFFF0000"/>
      </font>
      <fill>
        <patternFill>
          <bgColor rgb="FF0000FF"/>
        </patternFill>
      </fill>
    </dxf>
    <dxf>
      <font>
        <b val="0"/>
        <i/>
        <color rgb="FFFF0000"/>
      </font>
      <fill>
        <patternFill>
          <bgColor rgb="FF0000FF"/>
        </patternFill>
      </fill>
    </dxf>
    <dxf>
      <font>
        <color rgb="FFFF0000"/>
      </font>
      <fill>
        <patternFill>
          <bgColor rgb="FF0000FF"/>
        </patternFill>
      </fill>
    </dxf>
    <dxf>
      <font>
        <b val="0"/>
        <i/>
        <color rgb="FFFF0000"/>
      </font>
      <fill>
        <patternFill>
          <bgColor rgb="FF0000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00FF"/>
        </patternFill>
      </fill>
    </dxf>
    <dxf>
      <fill>
        <patternFill>
          <fgColor rgb="FFFF0000"/>
        </patternFill>
      </fill>
    </dxf>
    <dxf>
      <font>
        <color rgb="FFFF0000"/>
      </font>
      <fill>
        <patternFill>
          <bgColor rgb="FF000000"/>
        </patternFill>
      </fill>
    </dxf>
    <dxf>
      <font>
        <b/>
        <i/>
        <color rgb="FFFF0000"/>
      </font>
      <fill>
        <patternFill>
          <bgColor rgb="FF0000FF"/>
        </patternFill>
      </fill>
    </dxf>
    <dxf>
      <font>
        <color rgb="FFFF0000"/>
      </font>
      <fill>
        <patternFill>
          <bgColor rgb="FF0000FF"/>
        </patternFill>
      </fill>
    </dxf>
    <dxf>
      <font>
        <b val="0"/>
        <i/>
        <color rgb="FFFF0000"/>
      </font>
      <fill>
        <patternFill>
          <bgColor rgb="FF0000FF"/>
        </patternFill>
      </fill>
    </dxf>
    <dxf>
      <font>
        <color rgb="FFFF0000"/>
      </font>
      <fill>
        <patternFill>
          <bgColor rgb="FF0000FF"/>
        </patternFill>
      </fill>
    </dxf>
    <dxf>
      <font>
        <b val="0"/>
        <i/>
        <color rgb="FFFF0000"/>
      </font>
      <fill>
        <patternFill>
          <bgColor rgb="FF0000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00FF"/>
        </patternFill>
      </fill>
    </dxf>
    <dxf>
      <fill>
        <patternFill>
          <fgColor rgb="FFFF0000"/>
        </patternFill>
      </fill>
    </dxf>
    <dxf>
      <font>
        <color rgb="FFFF0000"/>
      </font>
      <fill>
        <patternFill>
          <bgColor rgb="FF000000"/>
        </patternFill>
      </fill>
    </dxf>
    <dxf>
      <font>
        <b/>
        <i/>
        <color rgb="FFFF0000"/>
      </font>
      <fill>
        <patternFill>
          <bgColor rgb="FF0000FF"/>
        </patternFill>
      </fill>
    </dxf>
    <dxf>
      <font>
        <b/>
        <i/>
        <color rgb="FFFF0000"/>
      </font>
      <fill>
        <patternFill>
          <bgColor rgb="FF0000FF"/>
        </patternFill>
      </fill>
    </dxf>
    <dxf>
      <font>
        <b/>
        <i/>
        <color rgb="FFFF0000"/>
      </font>
      <fill>
        <patternFill>
          <bgColor rgb="FF0000FF"/>
        </patternFill>
      </fill>
    </dxf>
    <dxf>
      <font>
        <b/>
        <i/>
        <color rgb="FFFF0000"/>
      </font>
      <fill>
        <patternFill>
          <bgColor rgb="FF0000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546100</xdr:colOff>
      <xdr:row>0</xdr:row>
      <xdr:rowOff>61298</xdr:rowOff>
    </xdr:from>
    <xdr:to>
      <xdr:col>9</xdr:col>
      <xdr:colOff>520700</xdr:colOff>
      <xdr:row>8</xdr:row>
      <xdr:rowOff>71016</xdr:rowOff>
    </xdr:to>
    <xdr:pic>
      <xdr:nvPicPr>
        <xdr:cNvPr id="2" name="Picture 6" descr="Escu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13750" y="61298"/>
          <a:ext cx="1155700" cy="1228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ER934"/>
  <sheetViews>
    <sheetView tabSelected="1" topLeftCell="F13" zoomScale="91" zoomScaleNormal="91" workbookViewId="0">
      <pane xSplit="4" ySplit="2" topLeftCell="O570" activePane="bottomRight" state="frozen"/>
      <selection activeCell="F13" sqref="F13"/>
      <selection pane="topRight" activeCell="J13" sqref="J13"/>
      <selection pane="bottomLeft" activeCell="F15" sqref="F15"/>
      <selection pane="bottomRight" activeCell="AR902" sqref="AR902"/>
    </sheetView>
  </sheetViews>
  <sheetFormatPr baseColWidth="10" defaultColWidth="11.42578125" defaultRowHeight="12" x14ac:dyDescent="0.2"/>
  <cols>
    <col min="1" max="1" width="23.7109375" style="21" customWidth="1"/>
    <col min="2" max="2" width="18.42578125" style="21" customWidth="1"/>
    <col min="3" max="3" width="24" style="21" customWidth="1"/>
    <col min="4" max="4" width="15.140625" style="21" customWidth="1"/>
    <col min="5" max="5" width="7.42578125" style="21" customWidth="1"/>
    <col min="6" max="6" width="13.85546875" style="21" customWidth="1"/>
    <col min="7" max="7" width="16.7109375" style="21" customWidth="1"/>
    <col min="8" max="8" width="6.85546875" style="22" customWidth="1"/>
    <col min="9" max="9" width="9.5703125" style="21" customWidth="1"/>
    <col min="10" max="11" width="11.5703125" style="21" bestFit="1" customWidth="1"/>
    <col min="12" max="12" width="14.28515625" style="21" customWidth="1"/>
    <col min="13" max="13" width="13.5703125" style="21" customWidth="1"/>
    <col min="14" max="14" width="12.28515625" style="21" bestFit="1" customWidth="1"/>
    <col min="15" max="15" width="14.5703125" style="21" customWidth="1"/>
    <col min="16" max="17" width="15.7109375" style="21" hidden="1" customWidth="1"/>
    <col min="18" max="18" width="12" style="21" hidden="1" customWidth="1"/>
    <col min="19" max="19" width="15.7109375" style="21" hidden="1" customWidth="1"/>
    <col min="20" max="20" width="5.28515625" style="21" hidden="1" customWidth="1"/>
    <col min="21" max="21" width="9.42578125" style="21" hidden="1" customWidth="1"/>
    <col min="22" max="31" width="15.7109375" style="21" hidden="1" customWidth="1"/>
    <col min="32" max="32" width="7.140625" style="21" hidden="1" customWidth="1"/>
    <col min="33" max="37" width="15.7109375" style="21" hidden="1" customWidth="1"/>
    <col min="38" max="42" width="15.7109375" style="21" customWidth="1"/>
    <col min="43" max="43" width="18" style="21" customWidth="1"/>
    <col min="44" max="44" width="13.140625" style="21" customWidth="1"/>
    <col min="45" max="45" width="11.85546875" style="21" customWidth="1"/>
    <col min="46" max="46" width="23.140625" style="21" customWidth="1"/>
    <col min="47" max="47" width="9.5703125" style="21" customWidth="1"/>
    <col min="48" max="48" width="7.28515625" style="21" customWidth="1"/>
    <col min="49" max="49" width="9.140625" style="21" customWidth="1"/>
    <col min="50" max="50" width="12.5703125" style="21" customWidth="1"/>
    <col min="51" max="52" width="11.42578125" style="21"/>
    <col min="53" max="53" width="13.42578125" style="21" bestFit="1" customWidth="1"/>
    <col min="54" max="54" width="12.42578125" style="21" bestFit="1" customWidth="1"/>
    <col min="55" max="16384" width="11.42578125" style="21"/>
  </cols>
  <sheetData>
    <row r="1" spans="1:47" s="1" customFormat="1" x14ac:dyDescent="0.2">
      <c r="B1" s="2"/>
      <c r="C1" s="2"/>
      <c r="D1" s="3"/>
      <c r="E1" s="3"/>
      <c r="F1" s="2"/>
      <c r="G1" s="3"/>
      <c r="H1" s="4"/>
      <c r="I1" s="5"/>
      <c r="J1" s="6"/>
      <c r="K1" s="6"/>
    </row>
    <row r="2" spans="1:47" s="1" customFormat="1" x14ac:dyDescent="0.2">
      <c r="B2" s="2"/>
      <c r="C2" s="2"/>
      <c r="D2" s="3"/>
      <c r="E2" s="3"/>
      <c r="F2" s="2"/>
      <c r="G2" s="3"/>
      <c r="H2" s="4"/>
      <c r="I2" s="5"/>
      <c r="J2" s="6"/>
      <c r="K2" s="6"/>
    </row>
    <row r="3" spans="1:47" s="1" customFormat="1" x14ac:dyDescent="0.2">
      <c r="B3" s="2"/>
      <c r="C3" s="2"/>
      <c r="D3" s="3"/>
      <c r="E3" s="3"/>
      <c r="F3" s="2"/>
      <c r="G3" s="3"/>
      <c r="H3" s="4"/>
      <c r="I3" s="5"/>
      <c r="J3" s="6"/>
      <c r="K3" s="6"/>
    </row>
    <row r="4" spans="1:47" s="1" customFormat="1" x14ac:dyDescent="0.2">
      <c r="B4" s="2"/>
      <c r="C4" s="2"/>
      <c r="D4" s="3"/>
      <c r="E4" s="3"/>
      <c r="F4" s="2"/>
      <c r="G4" s="3"/>
      <c r="H4" s="4"/>
      <c r="I4" s="5"/>
      <c r="J4" s="6"/>
      <c r="K4" s="6"/>
    </row>
    <row r="5" spans="1:47" s="1" customFormat="1" x14ac:dyDescent="0.2">
      <c r="B5" s="2"/>
      <c r="C5" s="2"/>
      <c r="D5" s="3"/>
      <c r="E5" s="3"/>
      <c r="F5" s="2"/>
      <c r="G5" s="3"/>
      <c r="H5" s="4"/>
      <c r="I5" s="5"/>
      <c r="J5" s="6"/>
      <c r="K5" s="6"/>
    </row>
    <row r="6" spans="1:47" s="1" customFormat="1" x14ac:dyDescent="0.2">
      <c r="B6" s="2"/>
      <c r="C6" s="2"/>
      <c r="D6" s="3"/>
      <c r="E6" s="3"/>
      <c r="F6" s="2"/>
      <c r="G6" s="3"/>
      <c r="H6" s="4"/>
      <c r="I6" s="5"/>
      <c r="J6" s="6"/>
      <c r="K6" s="6"/>
    </row>
    <row r="7" spans="1:47" s="1" customFormat="1" x14ac:dyDescent="0.2">
      <c r="B7" s="2"/>
      <c r="C7" s="2"/>
      <c r="D7" s="3"/>
      <c r="E7" s="3"/>
      <c r="F7" s="2"/>
      <c r="G7" s="3"/>
      <c r="H7" s="4"/>
      <c r="I7" s="5"/>
      <c r="J7" s="6"/>
      <c r="K7" s="6"/>
    </row>
    <row r="8" spans="1:47" s="1" customFormat="1" x14ac:dyDescent="0.2">
      <c r="B8" s="2"/>
      <c r="C8" s="2"/>
      <c r="D8" s="3"/>
      <c r="E8" s="3"/>
      <c r="F8" s="2"/>
      <c r="G8" s="3"/>
      <c r="H8" s="4"/>
      <c r="I8" s="5"/>
      <c r="J8" s="6"/>
      <c r="K8" s="6"/>
    </row>
    <row r="9" spans="1:47" s="1" customFormat="1" x14ac:dyDescent="0.2">
      <c r="B9" s="2"/>
      <c r="C9" s="2"/>
      <c r="D9" s="3"/>
      <c r="E9" s="3"/>
      <c r="F9" s="2"/>
      <c r="G9" s="3"/>
      <c r="H9" s="4"/>
      <c r="I9" s="5"/>
      <c r="J9" s="6"/>
      <c r="K9" s="6"/>
    </row>
    <row r="10" spans="1:47" s="1" customFormat="1" ht="12" customHeight="1" x14ac:dyDescent="0.2">
      <c r="A10" s="7" t="s">
        <v>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</row>
    <row r="11" spans="1:47" s="1" customFormat="1" x14ac:dyDescent="0.2">
      <c r="A11" s="9"/>
      <c r="B11" s="10"/>
      <c r="C11" s="11"/>
      <c r="D11" s="12"/>
      <c r="E11" s="12"/>
      <c r="F11" s="11"/>
      <c r="G11" s="13"/>
      <c r="H11" s="14"/>
      <c r="I11" s="15"/>
      <c r="J11" s="15"/>
      <c r="K11" s="16"/>
    </row>
    <row r="12" spans="1:47" s="1" customFormat="1" ht="15.75" x14ac:dyDescent="0.2">
      <c r="A12" s="17" t="s">
        <v>1</v>
      </c>
      <c r="B12" s="10"/>
      <c r="D12" s="18"/>
      <c r="E12" s="18"/>
      <c r="F12" s="18"/>
      <c r="G12" s="18" t="s">
        <v>2</v>
      </c>
      <c r="H12" s="18"/>
      <c r="I12" s="19"/>
      <c r="N12" s="15" t="s">
        <v>3</v>
      </c>
      <c r="O12" s="20">
        <v>44561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</row>
    <row r="13" spans="1:47" ht="12.75" thickBot="1" x14ac:dyDescent="0.25">
      <c r="P13" s="23" t="s">
        <v>4</v>
      </c>
      <c r="Q13" s="23"/>
      <c r="R13" s="24" t="s">
        <v>5</v>
      </c>
      <c r="S13" s="24"/>
      <c r="T13" s="25" t="s">
        <v>6</v>
      </c>
      <c r="U13" s="25"/>
      <c r="V13" s="26" t="s">
        <v>7</v>
      </c>
      <c r="W13" s="26"/>
      <c r="X13" s="27" t="s">
        <v>8</v>
      </c>
      <c r="Y13" s="27"/>
      <c r="Z13" s="28" t="s">
        <v>9</v>
      </c>
      <c r="AA13" s="28"/>
      <c r="AB13" s="29" t="s">
        <v>10</v>
      </c>
      <c r="AC13" s="29"/>
      <c r="AD13" s="30" t="s">
        <v>11</v>
      </c>
      <c r="AE13" s="30"/>
      <c r="AF13" s="31" t="s">
        <v>12</v>
      </c>
      <c r="AG13" s="31"/>
      <c r="AH13" s="32" t="s">
        <v>13</v>
      </c>
      <c r="AI13" s="32"/>
      <c r="AJ13" s="33" t="s">
        <v>14</v>
      </c>
      <c r="AK13" s="33"/>
      <c r="AL13" s="24" t="s">
        <v>15</v>
      </c>
      <c r="AM13" s="24"/>
      <c r="AN13" s="34"/>
      <c r="AO13" s="35" t="s">
        <v>16</v>
      </c>
      <c r="AP13" s="36"/>
      <c r="AQ13" s="37"/>
    </row>
    <row r="14" spans="1:47" ht="60" x14ac:dyDescent="0.2">
      <c r="A14" s="38" t="s">
        <v>17</v>
      </c>
      <c r="B14" s="38" t="s">
        <v>18</v>
      </c>
      <c r="C14" s="38" t="s">
        <v>19</v>
      </c>
      <c r="D14" s="38" t="s">
        <v>20</v>
      </c>
      <c r="E14" s="38" t="s">
        <v>21</v>
      </c>
      <c r="F14" s="38" t="s">
        <v>22</v>
      </c>
      <c r="G14" s="38" t="s">
        <v>23</v>
      </c>
      <c r="H14" s="39" t="s">
        <v>24</v>
      </c>
      <c r="I14" s="39" t="s">
        <v>25</v>
      </c>
      <c r="J14" s="38" t="s">
        <v>26</v>
      </c>
      <c r="K14" s="40" t="s">
        <v>27</v>
      </c>
      <c r="L14" s="41" t="s">
        <v>28</v>
      </c>
      <c r="M14" s="42" t="s">
        <v>29</v>
      </c>
      <c r="N14" s="43" t="s">
        <v>30</v>
      </c>
      <c r="O14" s="44" t="s">
        <v>31</v>
      </c>
      <c r="P14" s="45" t="s">
        <v>32</v>
      </c>
      <c r="Q14" s="46" t="s">
        <v>33</v>
      </c>
      <c r="R14" s="47" t="s">
        <v>32</v>
      </c>
      <c r="S14" s="47" t="s">
        <v>33</v>
      </c>
      <c r="T14" s="47" t="s">
        <v>32</v>
      </c>
      <c r="U14" s="47" t="s">
        <v>33</v>
      </c>
      <c r="V14" s="47" t="s">
        <v>32</v>
      </c>
      <c r="W14" s="47" t="s">
        <v>33</v>
      </c>
      <c r="X14" s="47" t="s">
        <v>32</v>
      </c>
      <c r="Y14" s="47" t="s">
        <v>33</v>
      </c>
      <c r="Z14" s="47" t="s">
        <v>32</v>
      </c>
      <c r="AA14" s="47" t="s">
        <v>33</v>
      </c>
      <c r="AB14" s="47" t="s">
        <v>32</v>
      </c>
      <c r="AC14" s="47" t="s">
        <v>33</v>
      </c>
      <c r="AD14" s="47" t="s">
        <v>32</v>
      </c>
      <c r="AE14" s="47" t="s">
        <v>33</v>
      </c>
      <c r="AF14" s="47" t="s">
        <v>32</v>
      </c>
      <c r="AG14" s="47" t="s">
        <v>33</v>
      </c>
      <c r="AH14" s="47" t="s">
        <v>32</v>
      </c>
      <c r="AI14" s="47" t="s">
        <v>33</v>
      </c>
      <c r="AJ14" s="47" t="s">
        <v>32</v>
      </c>
      <c r="AK14" s="47" t="s">
        <v>33</v>
      </c>
      <c r="AL14" s="47" t="s">
        <v>32</v>
      </c>
      <c r="AM14" s="47" t="s">
        <v>33</v>
      </c>
      <c r="AN14" s="48" t="s">
        <v>34</v>
      </c>
      <c r="AO14" s="49" t="s">
        <v>3</v>
      </c>
      <c r="AP14" s="50" t="s">
        <v>35</v>
      </c>
      <c r="AQ14" s="51" t="s">
        <v>36</v>
      </c>
      <c r="AR14" s="52" t="s">
        <v>37</v>
      </c>
      <c r="AS14" s="52" t="s">
        <v>38</v>
      </c>
      <c r="AT14" s="52" t="s">
        <v>39</v>
      </c>
    </row>
    <row r="15" spans="1:47" ht="17.25" customHeight="1" x14ac:dyDescent="0.2">
      <c r="A15" s="53" t="s">
        <v>40</v>
      </c>
      <c r="B15" s="53" t="s">
        <v>41</v>
      </c>
      <c r="C15" s="53" t="s">
        <v>42</v>
      </c>
      <c r="D15" s="53" t="s">
        <v>43</v>
      </c>
      <c r="E15" s="53" t="s">
        <v>44</v>
      </c>
      <c r="F15" s="53">
        <v>19483708</v>
      </c>
      <c r="G15" s="53" t="s">
        <v>45</v>
      </c>
      <c r="H15" s="54">
        <v>3246</v>
      </c>
      <c r="I15" s="54">
        <v>10573</v>
      </c>
      <c r="J15" s="53" t="s">
        <v>46</v>
      </c>
      <c r="K15" s="53">
        <v>348</v>
      </c>
      <c r="L15" s="55">
        <v>44553</v>
      </c>
      <c r="M15" s="56">
        <v>2155601</v>
      </c>
      <c r="N15" s="57">
        <v>0</v>
      </c>
      <c r="O15" s="57">
        <v>2155601</v>
      </c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>
        <v>11966</v>
      </c>
      <c r="AI15" s="57">
        <v>2155601</v>
      </c>
      <c r="AJ15" s="58"/>
      <c r="AK15" s="58"/>
      <c r="AL15" s="58"/>
      <c r="AM15" s="58"/>
      <c r="AN15" s="59">
        <f t="shared" ref="AN15:AN78" si="0">+Q15+S15+U15+W15+Y15+AA15+AC15+AE15+AG15+AI15+AK15+AM15</f>
        <v>2155601</v>
      </c>
      <c r="AO15" s="60"/>
      <c r="AP15" s="61"/>
      <c r="AQ15" s="62">
        <f t="shared" ref="AQ15:AQ78" si="1">+O15-AN15-AP15</f>
        <v>0</v>
      </c>
      <c r="AR15" s="63" t="s">
        <v>47</v>
      </c>
      <c r="AS15" s="21" t="s">
        <v>48</v>
      </c>
      <c r="AT15" s="21" t="s">
        <v>49</v>
      </c>
      <c r="AU15" s="64"/>
    </row>
    <row r="16" spans="1:47" ht="17.25" customHeight="1" x14ac:dyDescent="0.2">
      <c r="A16" s="53" t="s">
        <v>40</v>
      </c>
      <c r="B16" s="53" t="s">
        <v>41</v>
      </c>
      <c r="C16" s="53" t="s">
        <v>42</v>
      </c>
      <c r="D16" s="53" t="s">
        <v>43</v>
      </c>
      <c r="E16" s="53" t="s">
        <v>44</v>
      </c>
      <c r="F16" s="53">
        <v>19288119</v>
      </c>
      <c r="G16" s="53" t="s">
        <v>50</v>
      </c>
      <c r="H16" s="54">
        <v>3248</v>
      </c>
      <c r="I16" s="54">
        <v>10565</v>
      </c>
      <c r="J16" s="53" t="s">
        <v>46</v>
      </c>
      <c r="K16" s="53">
        <v>315</v>
      </c>
      <c r="L16" s="55">
        <v>44553</v>
      </c>
      <c r="M16" s="56">
        <v>2199698</v>
      </c>
      <c r="N16" s="57">
        <v>0</v>
      </c>
      <c r="O16" s="57">
        <v>2199698</v>
      </c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>
        <v>13180</v>
      </c>
      <c r="AK16" s="58">
        <v>2199698</v>
      </c>
      <c r="AL16" s="58"/>
      <c r="AM16" s="58"/>
      <c r="AN16" s="59">
        <f t="shared" si="0"/>
        <v>2199698</v>
      </c>
      <c r="AO16" s="60"/>
      <c r="AP16" s="61"/>
      <c r="AQ16" s="62">
        <f t="shared" si="1"/>
        <v>0</v>
      </c>
      <c r="AR16" s="63" t="s">
        <v>47</v>
      </c>
      <c r="AS16" s="21" t="s">
        <v>48</v>
      </c>
      <c r="AT16" s="21" t="s">
        <v>49</v>
      </c>
      <c r="AU16" s="64"/>
    </row>
    <row r="17" spans="1:51" ht="17.25" customHeight="1" x14ac:dyDescent="0.2">
      <c r="A17" s="53" t="s">
        <v>40</v>
      </c>
      <c r="B17" s="53" t="s">
        <v>41</v>
      </c>
      <c r="C17" s="53" t="s">
        <v>42</v>
      </c>
      <c r="D17" s="53" t="s">
        <v>43</v>
      </c>
      <c r="E17" s="53" t="s">
        <v>44</v>
      </c>
      <c r="F17" s="53">
        <v>80792580</v>
      </c>
      <c r="G17" s="53" t="s">
        <v>51</v>
      </c>
      <c r="H17" s="54">
        <v>3283</v>
      </c>
      <c r="I17" s="65">
        <v>10567</v>
      </c>
      <c r="J17" s="53" t="s">
        <v>46</v>
      </c>
      <c r="K17" s="53">
        <v>327</v>
      </c>
      <c r="L17" s="55">
        <v>44553</v>
      </c>
      <c r="M17" s="56">
        <v>9236099</v>
      </c>
      <c r="N17" s="57">
        <v>9209283</v>
      </c>
      <c r="O17" s="57">
        <v>26816</v>
      </c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9">
        <f t="shared" si="0"/>
        <v>0</v>
      </c>
      <c r="AO17" s="60"/>
      <c r="AP17" s="61"/>
      <c r="AQ17" s="62">
        <f t="shared" si="1"/>
        <v>26816</v>
      </c>
      <c r="AR17" s="63" t="s">
        <v>47</v>
      </c>
      <c r="AS17" s="21" t="s">
        <v>48</v>
      </c>
      <c r="AT17" s="21" t="s">
        <v>49</v>
      </c>
      <c r="AU17" s="64"/>
    </row>
    <row r="18" spans="1:51" s="73" customFormat="1" ht="17.25" customHeight="1" x14ac:dyDescent="0.2">
      <c r="A18" s="66" t="str">
        <f>+A17</f>
        <v>3-01-001-01-01-01-0001-01</v>
      </c>
      <c r="B18" s="66" t="str">
        <f>+B17</f>
        <v>Sueldo Basico Administrativos</v>
      </c>
      <c r="C18" s="66"/>
      <c r="D18" s="66"/>
      <c r="E18" s="66"/>
      <c r="F18" s="66"/>
      <c r="G18" s="66"/>
      <c r="H18" s="67"/>
      <c r="I18" s="68"/>
      <c r="J18" s="66"/>
      <c r="K18" s="66"/>
      <c r="L18" s="69"/>
      <c r="M18" s="70"/>
      <c r="N18" s="71" t="str">
        <f>+B18</f>
        <v>Sueldo Basico Administrativos</v>
      </c>
      <c r="O18" s="72">
        <f>SUM(O15:O17)</f>
        <v>4382115</v>
      </c>
      <c r="P18" s="72">
        <f t="shared" ref="P18:AQ18" si="2">SUM(P15:P17)</f>
        <v>0</v>
      </c>
      <c r="Q18" s="72">
        <f t="shared" si="2"/>
        <v>0</v>
      </c>
      <c r="R18" s="72">
        <f t="shared" si="2"/>
        <v>0</v>
      </c>
      <c r="S18" s="72">
        <f t="shared" si="2"/>
        <v>0</v>
      </c>
      <c r="T18" s="72">
        <f t="shared" si="2"/>
        <v>0</v>
      </c>
      <c r="U18" s="72">
        <f t="shared" si="2"/>
        <v>0</v>
      </c>
      <c r="V18" s="72">
        <f t="shared" si="2"/>
        <v>0</v>
      </c>
      <c r="W18" s="72">
        <f t="shared" si="2"/>
        <v>0</v>
      </c>
      <c r="X18" s="72">
        <f t="shared" si="2"/>
        <v>0</v>
      </c>
      <c r="Y18" s="72">
        <f t="shared" si="2"/>
        <v>0</v>
      </c>
      <c r="Z18" s="72">
        <f t="shared" si="2"/>
        <v>0</v>
      </c>
      <c r="AA18" s="72">
        <f t="shared" si="2"/>
        <v>0</v>
      </c>
      <c r="AB18" s="72">
        <f t="shared" si="2"/>
        <v>0</v>
      </c>
      <c r="AC18" s="72">
        <f t="shared" si="2"/>
        <v>0</v>
      </c>
      <c r="AD18" s="72">
        <f t="shared" si="2"/>
        <v>0</v>
      </c>
      <c r="AE18" s="72">
        <f t="shared" si="2"/>
        <v>0</v>
      </c>
      <c r="AF18" s="72">
        <f t="shared" si="2"/>
        <v>0</v>
      </c>
      <c r="AG18" s="72">
        <f t="shared" si="2"/>
        <v>0</v>
      </c>
      <c r="AH18" s="72">
        <f t="shared" si="2"/>
        <v>11966</v>
      </c>
      <c r="AI18" s="72">
        <f t="shared" si="2"/>
        <v>2155601</v>
      </c>
      <c r="AJ18" s="72">
        <f t="shared" si="2"/>
        <v>13180</v>
      </c>
      <c r="AK18" s="72">
        <f t="shared" si="2"/>
        <v>2199698</v>
      </c>
      <c r="AL18" s="72">
        <f t="shared" si="2"/>
        <v>0</v>
      </c>
      <c r="AM18" s="72">
        <f t="shared" si="2"/>
        <v>0</v>
      </c>
      <c r="AN18" s="72">
        <f t="shared" si="2"/>
        <v>4355299</v>
      </c>
      <c r="AO18" s="72">
        <f t="shared" si="2"/>
        <v>0</v>
      </c>
      <c r="AP18" s="72">
        <f t="shared" si="2"/>
        <v>0</v>
      </c>
      <c r="AQ18" s="72">
        <f t="shared" si="2"/>
        <v>26816</v>
      </c>
      <c r="AR18" s="63"/>
      <c r="AT18" s="74"/>
      <c r="AU18" s="64"/>
      <c r="AW18" s="21"/>
      <c r="AX18" s="21"/>
      <c r="AY18" s="21"/>
    </row>
    <row r="19" spans="1:51" ht="17.25" customHeight="1" x14ac:dyDescent="0.2">
      <c r="A19" s="53" t="s">
        <v>52</v>
      </c>
      <c r="B19" s="53" t="s">
        <v>53</v>
      </c>
      <c r="C19" s="53" t="s">
        <v>54</v>
      </c>
      <c r="D19" s="53" t="s">
        <v>43</v>
      </c>
      <c r="E19" s="53" t="s">
        <v>44</v>
      </c>
      <c r="F19" s="53">
        <v>41609727</v>
      </c>
      <c r="G19" s="53" t="s">
        <v>55</v>
      </c>
      <c r="H19" s="65">
        <v>1912</v>
      </c>
      <c r="I19" s="65">
        <v>6506</v>
      </c>
      <c r="J19" s="53" t="s">
        <v>46</v>
      </c>
      <c r="K19" s="53">
        <v>192</v>
      </c>
      <c r="L19" s="55">
        <v>44440</v>
      </c>
      <c r="M19" s="56">
        <v>5590570</v>
      </c>
      <c r="N19" s="57">
        <v>0</v>
      </c>
      <c r="O19" s="57">
        <v>5590570</v>
      </c>
      <c r="P19" s="58"/>
      <c r="Q19" s="58"/>
      <c r="R19" s="58">
        <v>326</v>
      </c>
      <c r="S19" s="58">
        <v>5590570</v>
      </c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9">
        <f t="shared" si="0"/>
        <v>5590570</v>
      </c>
      <c r="AO19" s="60"/>
      <c r="AP19" s="61"/>
      <c r="AQ19" s="62">
        <f t="shared" si="1"/>
        <v>0</v>
      </c>
      <c r="AR19" s="63" t="s">
        <v>47</v>
      </c>
      <c r="AS19" s="21" t="s">
        <v>48</v>
      </c>
      <c r="AT19" s="21" t="s">
        <v>49</v>
      </c>
      <c r="AU19" s="64"/>
    </row>
    <row r="20" spans="1:51" ht="17.25" customHeight="1" x14ac:dyDescent="0.2">
      <c r="A20" s="53" t="s">
        <v>52</v>
      </c>
      <c r="B20" s="53" t="s">
        <v>53</v>
      </c>
      <c r="C20" s="53" t="s">
        <v>42</v>
      </c>
      <c r="D20" s="53" t="s">
        <v>43</v>
      </c>
      <c r="E20" s="53" t="s">
        <v>44</v>
      </c>
      <c r="F20" s="53">
        <v>17170823</v>
      </c>
      <c r="G20" s="53" t="s">
        <v>56</v>
      </c>
      <c r="H20" s="54">
        <v>2390</v>
      </c>
      <c r="I20" s="65">
        <v>10578</v>
      </c>
      <c r="J20" s="53" t="s">
        <v>46</v>
      </c>
      <c r="K20" s="53">
        <v>357</v>
      </c>
      <c r="L20" s="55">
        <v>44553</v>
      </c>
      <c r="M20" s="56">
        <v>3767609</v>
      </c>
      <c r="N20" s="57">
        <v>0</v>
      </c>
      <c r="O20" s="57">
        <v>3767609</v>
      </c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9">
        <f t="shared" si="0"/>
        <v>0</v>
      </c>
      <c r="AO20" s="60"/>
      <c r="AP20" s="61"/>
      <c r="AQ20" s="62">
        <f t="shared" si="1"/>
        <v>3767609</v>
      </c>
      <c r="AR20" s="63" t="s">
        <v>47</v>
      </c>
      <c r="AS20" s="21" t="s">
        <v>48</v>
      </c>
      <c r="AT20" s="21" t="s">
        <v>49</v>
      </c>
      <c r="AU20" s="64"/>
    </row>
    <row r="21" spans="1:51" ht="17.25" customHeight="1" x14ac:dyDescent="0.2">
      <c r="A21" s="53" t="s">
        <v>52</v>
      </c>
      <c r="B21" s="53" t="s">
        <v>53</v>
      </c>
      <c r="C21" s="53" t="s">
        <v>42</v>
      </c>
      <c r="D21" s="53" t="s">
        <v>43</v>
      </c>
      <c r="E21" s="53" t="s">
        <v>44</v>
      </c>
      <c r="F21" s="53">
        <v>41609727</v>
      </c>
      <c r="G21" s="53" t="s">
        <v>55</v>
      </c>
      <c r="H21" s="54">
        <v>3221</v>
      </c>
      <c r="I21" s="54">
        <v>10575</v>
      </c>
      <c r="J21" s="53" t="s">
        <v>46</v>
      </c>
      <c r="K21" s="53">
        <v>352</v>
      </c>
      <c r="L21" s="55">
        <v>44553</v>
      </c>
      <c r="M21" s="75">
        <v>750711</v>
      </c>
      <c r="N21" s="57">
        <v>0</v>
      </c>
      <c r="O21" s="57">
        <v>750711</v>
      </c>
      <c r="P21" s="58"/>
      <c r="Q21" s="58"/>
      <c r="R21" s="58">
        <v>326</v>
      </c>
      <c r="S21" s="58">
        <v>680365</v>
      </c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9">
        <f t="shared" si="0"/>
        <v>680365</v>
      </c>
      <c r="AO21" s="60"/>
      <c r="AP21" s="61"/>
      <c r="AQ21" s="62">
        <f t="shared" si="1"/>
        <v>70346</v>
      </c>
      <c r="AR21" s="63" t="s">
        <v>47</v>
      </c>
      <c r="AS21" s="21" t="s">
        <v>48</v>
      </c>
      <c r="AT21" s="21" t="s">
        <v>49</v>
      </c>
      <c r="AU21" s="64"/>
    </row>
    <row r="22" spans="1:51" ht="18" customHeight="1" x14ac:dyDescent="0.2">
      <c r="A22" s="53" t="s">
        <v>52</v>
      </c>
      <c r="B22" s="53" t="s">
        <v>53</v>
      </c>
      <c r="C22" s="53" t="s">
        <v>42</v>
      </c>
      <c r="D22" s="53" t="s">
        <v>43</v>
      </c>
      <c r="E22" s="53" t="s">
        <v>44</v>
      </c>
      <c r="F22" s="53">
        <v>17170823</v>
      </c>
      <c r="G22" s="53" t="s">
        <v>56</v>
      </c>
      <c r="H22" s="54">
        <v>3364</v>
      </c>
      <c r="I22" s="65">
        <v>10579</v>
      </c>
      <c r="J22" s="53" t="s">
        <v>46</v>
      </c>
      <c r="K22" s="53">
        <v>357</v>
      </c>
      <c r="L22" s="55">
        <v>44553</v>
      </c>
      <c r="M22" s="76">
        <v>493484</v>
      </c>
      <c r="N22" s="57">
        <v>0</v>
      </c>
      <c r="O22" s="57">
        <v>493484</v>
      </c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9">
        <f t="shared" si="0"/>
        <v>0</v>
      </c>
      <c r="AO22" s="60"/>
      <c r="AP22" s="61"/>
      <c r="AQ22" s="62">
        <f t="shared" si="1"/>
        <v>493484</v>
      </c>
      <c r="AR22" s="63" t="s">
        <v>47</v>
      </c>
      <c r="AS22" s="21" t="s">
        <v>48</v>
      </c>
      <c r="AT22" s="21" t="s">
        <v>49</v>
      </c>
      <c r="AU22" s="64"/>
    </row>
    <row r="23" spans="1:51" ht="17.25" customHeight="1" x14ac:dyDescent="0.2">
      <c r="A23" s="53" t="s">
        <v>52</v>
      </c>
      <c r="B23" s="53" t="s">
        <v>53</v>
      </c>
      <c r="C23" s="53" t="s">
        <v>42</v>
      </c>
      <c r="D23" s="53" t="s">
        <v>43</v>
      </c>
      <c r="E23" s="53" t="s">
        <v>44</v>
      </c>
      <c r="F23" s="53">
        <v>19331673</v>
      </c>
      <c r="G23" s="53" t="s">
        <v>57</v>
      </c>
      <c r="H23" s="54">
        <v>3507</v>
      </c>
      <c r="I23" s="54">
        <v>10572</v>
      </c>
      <c r="J23" s="53" t="s">
        <v>46</v>
      </c>
      <c r="K23" s="53">
        <v>346</v>
      </c>
      <c r="L23" s="55">
        <v>44553</v>
      </c>
      <c r="M23" s="56">
        <v>6030998</v>
      </c>
      <c r="N23" s="57">
        <v>0</v>
      </c>
      <c r="O23" s="57">
        <v>6030998</v>
      </c>
      <c r="P23" s="58"/>
      <c r="Q23" s="58"/>
      <c r="R23" s="58"/>
      <c r="S23" s="58"/>
      <c r="T23" s="58">
        <v>2030</v>
      </c>
      <c r="U23" s="58">
        <v>6030998</v>
      </c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9">
        <f t="shared" si="0"/>
        <v>6030998</v>
      </c>
      <c r="AO23" s="60"/>
      <c r="AP23" s="61"/>
      <c r="AQ23" s="62">
        <f t="shared" si="1"/>
        <v>0</v>
      </c>
      <c r="AR23" s="63" t="s">
        <v>47</v>
      </c>
      <c r="AS23" s="21" t="s">
        <v>48</v>
      </c>
      <c r="AT23" s="21" t="s">
        <v>49</v>
      </c>
      <c r="AU23" s="64"/>
    </row>
    <row r="24" spans="1:51" s="73" customFormat="1" ht="17.25" customHeight="1" x14ac:dyDescent="0.2">
      <c r="A24" s="66" t="str">
        <f>+A23</f>
        <v>3-01-001-01-01-01-0001-02</v>
      </c>
      <c r="B24" s="66" t="str">
        <f>+B23</f>
        <v>Sueldo Basico Docentes</v>
      </c>
      <c r="C24" s="66"/>
      <c r="D24" s="66"/>
      <c r="E24" s="66"/>
      <c r="F24" s="66"/>
      <c r="G24" s="66"/>
      <c r="H24" s="67"/>
      <c r="I24" s="68"/>
      <c r="J24" s="66"/>
      <c r="K24" s="66"/>
      <c r="L24" s="69"/>
      <c r="M24" s="70"/>
      <c r="N24" s="71" t="str">
        <f>+B24</f>
        <v>Sueldo Basico Docentes</v>
      </c>
      <c r="O24" s="72">
        <f>SUM(O19:O23)</f>
        <v>16633372</v>
      </c>
      <c r="P24" s="72">
        <f t="shared" ref="P24:AQ24" si="3">SUM(P19:P23)</f>
        <v>0</v>
      </c>
      <c r="Q24" s="72">
        <f t="shared" si="3"/>
        <v>0</v>
      </c>
      <c r="R24" s="72">
        <f t="shared" si="3"/>
        <v>652</v>
      </c>
      <c r="S24" s="72">
        <f t="shared" si="3"/>
        <v>6270935</v>
      </c>
      <c r="T24" s="72">
        <f t="shared" si="3"/>
        <v>2030</v>
      </c>
      <c r="U24" s="72">
        <f t="shared" si="3"/>
        <v>6030998</v>
      </c>
      <c r="V24" s="72">
        <f t="shared" si="3"/>
        <v>0</v>
      </c>
      <c r="W24" s="72">
        <f t="shared" si="3"/>
        <v>0</v>
      </c>
      <c r="X24" s="72">
        <f t="shared" si="3"/>
        <v>0</v>
      </c>
      <c r="Y24" s="72">
        <f t="shared" si="3"/>
        <v>0</v>
      </c>
      <c r="Z24" s="72">
        <f t="shared" si="3"/>
        <v>0</v>
      </c>
      <c r="AA24" s="72">
        <f t="shared" si="3"/>
        <v>0</v>
      </c>
      <c r="AB24" s="72">
        <f t="shared" si="3"/>
        <v>0</v>
      </c>
      <c r="AC24" s="72">
        <f t="shared" si="3"/>
        <v>0</v>
      </c>
      <c r="AD24" s="72">
        <f t="shared" si="3"/>
        <v>0</v>
      </c>
      <c r="AE24" s="72">
        <f t="shared" si="3"/>
        <v>0</v>
      </c>
      <c r="AF24" s="72">
        <f t="shared" si="3"/>
        <v>0</v>
      </c>
      <c r="AG24" s="72">
        <f t="shared" si="3"/>
        <v>0</v>
      </c>
      <c r="AH24" s="72">
        <f t="shared" si="3"/>
        <v>0</v>
      </c>
      <c r="AI24" s="72">
        <f t="shared" si="3"/>
        <v>0</v>
      </c>
      <c r="AJ24" s="72">
        <f t="shared" si="3"/>
        <v>0</v>
      </c>
      <c r="AK24" s="72">
        <f t="shared" si="3"/>
        <v>0</v>
      </c>
      <c r="AL24" s="72">
        <f t="shared" si="3"/>
        <v>0</v>
      </c>
      <c r="AM24" s="72">
        <f t="shared" si="3"/>
        <v>0</v>
      </c>
      <c r="AN24" s="72">
        <f t="shared" si="3"/>
        <v>12301933</v>
      </c>
      <c r="AO24" s="72">
        <f t="shared" si="3"/>
        <v>0</v>
      </c>
      <c r="AP24" s="72">
        <f t="shared" si="3"/>
        <v>0</v>
      </c>
      <c r="AQ24" s="72">
        <f t="shared" si="3"/>
        <v>4331439</v>
      </c>
      <c r="AR24" s="63"/>
      <c r="AT24" s="74"/>
      <c r="AU24" s="64"/>
      <c r="AW24" s="21"/>
      <c r="AX24" s="21"/>
      <c r="AY24" s="21"/>
    </row>
    <row r="25" spans="1:51" ht="17.25" customHeight="1" x14ac:dyDescent="0.2">
      <c r="A25" s="53" t="s">
        <v>58</v>
      </c>
      <c r="B25" s="53" t="s">
        <v>59</v>
      </c>
      <c r="C25" s="53" t="s">
        <v>42</v>
      </c>
      <c r="D25" s="53" t="s">
        <v>43</v>
      </c>
      <c r="E25" s="53" t="s">
        <v>44</v>
      </c>
      <c r="F25" s="53">
        <v>19483708</v>
      </c>
      <c r="G25" s="53" t="s">
        <v>45</v>
      </c>
      <c r="H25" s="54">
        <v>3246</v>
      </c>
      <c r="I25" s="54">
        <v>10573</v>
      </c>
      <c r="J25" s="53" t="s">
        <v>46</v>
      </c>
      <c r="K25" s="53">
        <v>348</v>
      </c>
      <c r="L25" s="55">
        <v>44553</v>
      </c>
      <c r="M25" s="56">
        <v>881520</v>
      </c>
      <c r="N25" s="57">
        <v>0</v>
      </c>
      <c r="O25" s="57">
        <v>881520</v>
      </c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>
        <v>11966</v>
      </c>
      <c r="AI25" s="57">
        <v>881520</v>
      </c>
      <c r="AJ25" s="58"/>
      <c r="AK25" s="58"/>
      <c r="AL25" s="58"/>
      <c r="AM25" s="58"/>
      <c r="AN25" s="59">
        <f t="shared" si="0"/>
        <v>881520</v>
      </c>
      <c r="AO25" s="60"/>
      <c r="AP25" s="61"/>
      <c r="AQ25" s="62">
        <f t="shared" si="1"/>
        <v>0</v>
      </c>
      <c r="AR25" s="63" t="s">
        <v>47</v>
      </c>
      <c r="AS25" s="21" t="s">
        <v>48</v>
      </c>
      <c r="AT25" s="21" t="s">
        <v>49</v>
      </c>
      <c r="AU25" s="64"/>
    </row>
    <row r="26" spans="1:51" ht="17.25" customHeight="1" x14ac:dyDescent="0.2">
      <c r="A26" s="53" t="s">
        <v>58</v>
      </c>
      <c r="B26" s="53" t="s">
        <v>59</v>
      </c>
      <c r="C26" s="53" t="s">
        <v>42</v>
      </c>
      <c r="D26" s="53" t="s">
        <v>43</v>
      </c>
      <c r="E26" s="53" t="s">
        <v>44</v>
      </c>
      <c r="F26" s="53">
        <v>19288119</v>
      </c>
      <c r="G26" s="53" t="s">
        <v>50</v>
      </c>
      <c r="H26" s="54">
        <v>3248</v>
      </c>
      <c r="I26" s="54">
        <v>10565</v>
      </c>
      <c r="J26" s="53" t="s">
        <v>46</v>
      </c>
      <c r="K26" s="53">
        <v>315</v>
      </c>
      <c r="L26" s="55">
        <v>44553</v>
      </c>
      <c r="M26" s="56">
        <v>1512300</v>
      </c>
      <c r="N26" s="57">
        <v>0</v>
      </c>
      <c r="O26" s="57">
        <v>1512300</v>
      </c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>
        <v>13180</v>
      </c>
      <c r="AK26" s="57">
        <v>1512300</v>
      </c>
      <c r="AL26" s="58"/>
      <c r="AM26" s="58"/>
      <c r="AN26" s="59">
        <f t="shared" si="0"/>
        <v>1512300</v>
      </c>
      <c r="AO26" s="60"/>
      <c r="AP26" s="61"/>
      <c r="AQ26" s="62">
        <f t="shared" si="1"/>
        <v>0</v>
      </c>
      <c r="AR26" s="63" t="s">
        <v>47</v>
      </c>
      <c r="AS26" s="21" t="s">
        <v>48</v>
      </c>
      <c r="AT26" s="21" t="s">
        <v>49</v>
      </c>
      <c r="AU26" s="64"/>
    </row>
    <row r="27" spans="1:51" s="73" customFormat="1" ht="17.25" customHeight="1" x14ac:dyDescent="0.2">
      <c r="A27" s="66" t="str">
        <f>+A26</f>
        <v>3-01-001-01-01-01-0004-01</v>
      </c>
      <c r="B27" s="66" t="str">
        <f>+B26</f>
        <v>Gastos de Representacion Administrativos</v>
      </c>
      <c r="C27" s="66"/>
      <c r="D27" s="66"/>
      <c r="E27" s="66"/>
      <c r="F27" s="66"/>
      <c r="G27" s="66"/>
      <c r="H27" s="67"/>
      <c r="I27" s="68"/>
      <c r="J27" s="66"/>
      <c r="K27" s="66"/>
      <c r="L27" s="69"/>
      <c r="M27" s="70"/>
      <c r="N27" s="71" t="str">
        <f>+B27</f>
        <v>Gastos de Representacion Administrativos</v>
      </c>
      <c r="O27" s="72">
        <f>SUM(O25:O26)</f>
        <v>2393820</v>
      </c>
      <c r="P27" s="72">
        <f t="shared" ref="P27:AQ27" si="4">SUM(P25:P26)</f>
        <v>0</v>
      </c>
      <c r="Q27" s="72">
        <f t="shared" si="4"/>
        <v>0</v>
      </c>
      <c r="R27" s="72">
        <f t="shared" si="4"/>
        <v>0</v>
      </c>
      <c r="S27" s="72">
        <f t="shared" si="4"/>
        <v>0</v>
      </c>
      <c r="T27" s="72">
        <f t="shared" si="4"/>
        <v>0</v>
      </c>
      <c r="U27" s="72">
        <f t="shared" si="4"/>
        <v>0</v>
      </c>
      <c r="V27" s="72">
        <f t="shared" si="4"/>
        <v>0</v>
      </c>
      <c r="W27" s="72">
        <f t="shared" si="4"/>
        <v>0</v>
      </c>
      <c r="X27" s="72">
        <f t="shared" si="4"/>
        <v>0</v>
      </c>
      <c r="Y27" s="72">
        <f t="shared" si="4"/>
        <v>0</v>
      </c>
      <c r="Z27" s="72">
        <f t="shared" si="4"/>
        <v>0</v>
      </c>
      <c r="AA27" s="72">
        <f t="shared" si="4"/>
        <v>0</v>
      </c>
      <c r="AB27" s="72">
        <f t="shared" si="4"/>
        <v>0</v>
      </c>
      <c r="AC27" s="72">
        <f t="shared" si="4"/>
        <v>0</v>
      </c>
      <c r="AD27" s="72">
        <f t="shared" si="4"/>
        <v>0</v>
      </c>
      <c r="AE27" s="72">
        <f t="shared" si="4"/>
        <v>0</v>
      </c>
      <c r="AF27" s="72">
        <f t="shared" si="4"/>
        <v>0</v>
      </c>
      <c r="AG27" s="72">
        <f t="shared" si="4"/>
        <v>0</v>
      </c>
      <c r="AH27" s="72">
        <f t="shared" si="4"/>
        <v>11966</v>
      </c>
      <c r="AI27" s="72">
        <f t="shared" si="4"/>
        <v>881520</v>
      </c>
      <c r="AJ27" s="72">
        <f t="shared" si="4"/>
        <v>13180</v>
      </c>
      <c r="AK27" s="72">
        <f t="shared" si="4"/>
        <v>1512300</v>
      </c>
      <c r="AL27" s="72">
        <f t="shared" si="4"/>
        <v>0</v>
      </c>
      <c r="AM27" s="72">
        <f t="shared" si="4"/>
        <v>0</v>
      </c>
      <c r="AN27" s="72">
        <f t="shared" si="4"/>
        <v>2393820</v>
      </c>
      <c r="AO27" s="72">
        <f t="shared" si="4"/>
        <v>0</v>
      </c>
      <c r="AP27" s="72">
        <f t="shared" si="4"/>
        <v>0</v>
      </c>
      <c r="AQ27" s="72">
        <f t="shared" si="4"/>
        <v>0</v>
      </c>
      <c r="AR27" s="63"/>
      <c r="AU27" s="64"/>
      <c r="AW27" s="21"/>
      <c r="AX27" s="21"/>
      <c r="AY27" s="21"/>
    </row>
    <row r="28" spans="1:51" ht="17.25" customHeight="1" x14ac:dyDescent="0.2">
      <c r="A28" s="53" t="s">
        <v>60</v>
      </c>
      <c r="B28" s="53" t="s">
        <v>61</v>
      </c>
      <c r="C28" s="53" t="s">
        <v>42</v>
      </c>
      <c r="D28" s="53" t="s">
        <v>43</v>
      </c>
      <c r="E28" s="53" t="s">
        <v>44</v>
      </c>
      <c r="F28" s="53">
        <v>19483708</v>
      </c>
      <c r="G28" s="53" t="s">
        <v>45</v>
      </c>
      <c r="H28" s="54">
        <v>3246</v>
      </c>
      <c r="I28" s="54">
        <v>10573</v>
      </c>
      <c r="J28" s="53" t="s">
        <v>46</v>
      </c>
      <c r="K28" s="53">
        <v>348</v>
      </c>
      <c r="L28" s="55">
        <v>44553</v>
      </c>
      <c r="M28" s="56">
        <v>133546</v>
      </c>
      <c r="N28" s="57">
        <v>0</v>
      </c>
      <c r="O28" s="57">
        <v>133546</v>
      </c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>
        <v>11966</v>
      </c>
      <c r="AI28" s="57">
        <v>133546</v>
      </c>
      <c r="AJ28" s="58"/>
      <c r="AK28" s="58"/>
      <c r="AL28" s="58"/>
      <c r="AM28" s="58"/>
      <c r="AN28" s="59">
        <f t="shared" si="0"/>
        <v>133546</v>
      </c>
      <c r="AO28" s="60"/>
      <c r="AP28" s="61"/>
      <c r="AQ28" s="62">
        <f t="shared" si="1"/>
        <v>0</v>
      </c>
      <c r="AR28" s="63" t="s">
        <v>47</v>
      </c>
      <c r="AS28" s="21" t="s">
        <v>48</v>
      </c>
      <c r="AT28" s="21" t="s">
        <v>49</v>
      </c>
      <c r="AU28" s="64"/>
    </row>
    <row r="29" spans="1:51" ht="17.25" customHeight="1" x14ac:dyDescent="0.2">
      <c r="A29" s="53" t="s">
        <v>60</v>
      </c>
      <c r="B29" s="53" t="s">
        <v>61</v>
      </c>
      <c r="C29" s="53" t="s">
        <v>42</v>
      </c>
      <c r="D29" s="53" t="s">
        <v>43</v>
      </c>
      <c r="E29" s="53" t="s">
        <v>44</v>
      </c>
      <c r="F29" s="53">
        <v>19288119</v>
      </c>
      <c r="G29" s="53" t="s">
        <v>50</v>
      </c>
      <c r="H29" s="54">
        <v>3248</v>
      </c>
      <c r="I29" s="54">
        <v>10565</v>
      </c>
      <c r="J29" s="53" t="s">
        <v>46</v>
      </c>
      <c r="K29" s="53">
        <v>315</v>
      </c>
      <c r="L29" s="55">
        <v>44553</v>
      </c>
      <c r="M29" s="56">
        <v>116403</v>
      </c>
      <c r="N29" s="57">
        <v>0</v>
      </c>
      <c r="O29" s="57">
        <v>116403</v>
      </c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>
        <v>13180</v>
      </c>
      <c r="AK29" s="58">
        <v>116403</v>
      </c>
      <c r="AL29" s="58"/>
      <c r="AM29" s="58"/>
      <c r="AN29" s="59">
        <f t="shared" si="0"/>
        <v>116403</v>
      </c>
      <c r="AO29" s="60"/>
      <c r="AP29" s="61"/>
      <c r="AQ29" s="62">
        <f t="shared" si="1"/>
        <v>0</v>
      </c>
      <c r="AR29" s="63" t="s">
        <v>47</v>
      </c>
      <c r="AS29" s="21" t="s">
        <v>48</v>
      </c>
      <c r="AT29" s="21" t="s">
        <v>49</v>
      </c>
      <c r="AU29" s="64"/>
    </row>
    <row r="30" spans="1:51" s="73" customFormat="1" ht="17.25" customHeight="1" x14ac:dyDescent="0.2">
      <c r="A30" s="66" t="str">
        <f>+A29</f>
        <v>3-01-001-01-01-01-0008-01</v>
      </c>
      <c r="B30" s="66" t="str">
        <f>+B29</f>
        <v>Bonificacion por servicios prestados Administrativos</v>
      </c>
      <c r="C30" s="66"/>
      <c r="D30" s="66"/>
      <c r="E30" s="66"/>
      <c r="F30" s="66"/>
      <c r="G30" s="66"/>
      <c r="H30" s="67"/>
      <c r="I30" s="68"/>
      <c r="J30" s="66"/>
      <c r="K30" s="66"/>
      <c r="L30" s="69"/>
      <c r="M30" s="70"/>
      <c r="N30" s="71" t="str">
        <f>+B30</f>
        <v>Bonificacion por servicios prestados Administrativos</v>
      </c>
      <c r="O30" s="72">
        <f>SUM(O28:O29)</f>
        <v>249949</v>
      </c>
      <c r="P30" s="72">
        <f t="shared" ref="P30:AQ30" si="5">SUM(P28:P29)</f>
        <v>0</v>
      </c>
      <c r="Q30" s="72">
        <f t="shared" si="5"/>
        <v>0</v>
      </c>
      <c r="R30" s="72">
        <f t="shared" si="5"/>
        <v>0</v>
      </c>
      <c r="S30" s="72">
        <f t="shared" si="5"/>
        <v>0</v>
      </c>
      <c r="T30" s="72">
        <f t="shared" si="5"/>
        <v>0</v>
      </c>
      <c r="U30" s="72">
        <f t="shared" si="5"/>
        <v>0</v>
      </c>
      <c r="V30" s="72">
        <f t="shared" si="5"/>
        <v>0</v>
      </c>
      <c r="W30" s="72">
        <f t="shared" si="5"/>
        <v>0</v>
      </c>
      <c r="X30" s="72">
        <f t="shared" si="5"/>
        <v>0</v>
      </c>
      <c r="Y30" s="72">
        <f t="shared" si="5"/>
        <v>0</v>
      </c>
      <c r="Z30" s="72">
        <f t="shared" si="5"/>
        <v>0</v>
      </c>
      <c r="AA30" s="72">
        <f t="shared" si="5"/>
        <v>0</v>
      </c>
      <c r="AB30" s="72">
        <f t="shared" si="5"/>
        <v>0</v>
      </c>
      <c r="AC30" s="72">
        <f t="shared" si="5"/>
        <v>0</v>
      </c>
      <c r="AD30" s="72">
        <f t="shared" si="5"/>
        <v>0</v>
      </c>
      <c r="AE30" s="72">
        <f t="shared" si="5"/>
        <v>0</v>
      </c>
      <c r="AF30" s="72">
        <f t="shared" si="5"/>
        <v>0</v>
      </c>
      <c r="AG30" s="72">
        <f t="shared" si="5"/>
        <v>0</v>
      </c>
      <c r="AH30" s="72">
        <f t="shared" si="5"/>
        <v>11966</v>
      </c>
      <c r="AI30" s="72">
        <f t="shared" si="5"/>
        <v>133546</v>
      </c>
      <c r="AJ30" s="72">
        <f t="shared" si="5"/>
        <v>13180</v>
      </c>
      <c r="AK30" s="72">
        <f t="shared" si="5"/>
        <v>116403</v>
      </c>
      <c r="AL30" s="72">
        <f t="shared" si="5"/>
        <v>0</v>
      </c>
      <c r="AM30" s="72">
        <f t="shared" si="5"/>
        <v>0</v>
      </c>
      <c r="AN30" s="72">
        <f t="shared" si="5"/>
        <v>249949</v>
      </c>
      <c r="AO30" s="72">
        <f t="shared" si="5"/>
        <v>0</v>
      </c>
      <c r="AP30" s="72">
        <f t="shared" si="5"/>
        <v>0</v>
      </c>
      <c r="AQ30" s="72">
        <f t="shared" si="5"/>
        <v>0</v>
      </c>
      <c r="AR30" s="63"/>
      <c r="AU30" s="64"/>
      <c r="AW30" s="21"/>
      <c r="AX30" s="21"/>
      <c r="AY30" s="21"/>
    </row>
    <row r="31" spans="1:51" ht="17.25" customHeight="1" x14ac:dyDescent="0.2">
      <c r="A31" s="53" t="s">
        <v>62</v>
      </c>
      <c r="B31" s="53" t="s">
        <v>63</v>
      </c>
      <c r="C31" s="53" t="s">
        <v>54</v>
      </c>
      <c r="D31" s="53" t="s">
        <v>43</v>
      </c>
      <c r="E31" s="53" t="s">
        <v>44</v>
      </c>
      <c r="F31" s="53">
        <v>41609727</v>
      </c>
      <c r="G31" s="53" t="s">
        <v>55</v>
      </c>
      <c r="H31" s="65">
        <v>1912</v>
      </c>
      <c r="I31" s="65">
        <v>6506</v>
      </c>
      <c r="J31" s="53" t="s">
        <v>46</v>
      </c>
      <c r="K31" s="53">
        <v>192</v>
      </c>
      <c r="L31" s="55">
        <v>44440</v>
      </c>
      <c r="M31" s="56">
        <v>1177465</v>
      </c>
      <c r="N31" s="57">
        <v>0</v>
      </c>
      <c r="O31" s="57">
        <v>1177465</v>
      </c>
      <c r="P31" s="58"/>
      <c r="Q31" s="58"/>
      <c r="R31" s="58">
        <v>326</v>
      </c>
      <c r="S31" s="58">
        <v>1177465</v>
      </c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9">
        <f t="shared" si="0"/>
        <v>1177465</v>
      </c>
      <c r="AO31" s="60"/>
      <c r="AP31" s="61"/>
      <c r="AQ31" s="62">
        <f t="shared" si="1"/>
        <v>0</v>
      </c>
      <c r="AR31" s="63" t="s">
        <v>47</v>
      </c>
      <c r="AS31" s="21" t="s">
        <v>48</v>
      </c>
      <c r="AT31" s="21" t="s">
        <v>49</v>
      </c>
      <c r="AU31" s="64"/>
    </row>
    <row r="32" spans="1:51" ht="17.25" customHeight="1" x14ac:dyDescent="0.2">
      <c r="A32" s="53" t="s">
        <v>62</v>
      </c>
      <c r="B32" s="53" t="s">
        <v>63</v>
      </c>
      <c r="C32" s="53" t="s">
        <v>42</v>
      </c>
      <c r="D32" s="53" t="s">
        <v>43</v>
      </c>
      <c r="E32" s="53" t="s">
        <v>44</v>
      </c>
      <c r="F32" s="53">
        <v>41609727</v>
      </c>
      <c r="G32" s="53" t="s">
        <v>55</v>
      </c>
      <c r="H32" s="54">
        <v>3221</v>
      </c>
      <c r="I32" s="54">
        <v>10575</v>
      </c>
      <c r="J32" s="53" t="s">
        <v>46</v>
      </c>
      <c r="K32" s="53">
        <v>352</v>
      </c>
      <c r="L32" s="55">
        <v>44553</v>
      </c>
      <c r="M32" s="75">
        <v>30742</v>
      </c>
      <c r="N32" s="57">
        <v>0</v>
      </c>
      <c r="O32" s="57">
        <v>30742</v>
      </c>
      <c r="P32" s="58"/>
      <c r="Q32" s="58"/>
      <c r="R32" s="58">
        <v>326</v>
      </c>
      <c r="S32" s="58">
        <v>30742</v>
      </c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9">
        <f t="shared" si="0"/>
        <v>30742</v>
      </c>
      <c r="AO32" s="60"/>
      <c r="AP32" s="61"/>
      <c r="AQ32" s="62">
        <f t="shared" si="1"/>
        <v>0</v>
      </c>
      <c r="AR32" s="63" t="s">
        <v>47</v>
      </c>
      <c r="AS32" s="21" t="s">
        <v>48</v>
      </c>
      <c r="AT32" s="21" t="s">
        <v>49</v>
      </c>
      <c r="AU32" s="64"/>
    </row>
    <row r="33" spans="1:51" ht="17.25" customHeight="1" x14ac:dyDescent="0.2">
      <c r="A33" s="53" t="s">
        <v>62</v>
      </c>
      <c r="B33" s="53" t="s">
        <v>63</v>
      </c>
      <c r="C33" s="53" t="s">
        <v>42</v>
      </c>
      <c r="D33" s="53" t="s">
        <v>43</v>
      </c>
      <c r="E33" s="53" t="s">
        <v>44</v>
      </c>
      <c r="F33" s="53">
        <v>17170823</v>
      </c>
      <c r="G33" s="53" t="s">
        <v>56</v>
      </c>
      <c r="H33" s="54">
        <v>3364</v>
      </c>
      <c r="I33" s="65">
        <v>10579</v>
      </c>
      <c r="J33" s="53" t="s">
        <v>46</v>
      </c>
      <c r="K33" s="53">
        <v>357</v>
      </c>
      <c r="L33" s="55">
        <v>44553</v>
      </c>
      <c r="M33" s="76">
        <v>934018</v>
      </c>
      <c r="N33" s="57">
        <v>0</v>
      </c>
      <c r="O33" s="57">
        <v>934018</v>
      </c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9">
        <f t="shared" si="0"/>
        <v>0</v>
      </c>
      <c r="AO33" s="60"/>
      <c r="AP33" s="61"/>
      <c r="AQ33" s="62">
        <f t="shared" si="1"/>
        <v>934018</v>
      </c>
      <c r="AR33" s="63" t="s">
        <v>47</v>
      </c>
      <c r="AS33" s="21" t="s">
        <v>48</v>
      </c>
      <c r="AT33" s="21" t="s">
        <v>49</v>
      </c>
      <c r="AU33" s="64"/>
    </row>
    <row r="34" spans="1:51" ht="14.25" customHeight="1" x14ac:dyDescent="0.2">
      <c r="A34" s="53" t="s">
        <v>62</v>
      </c>
      <c r="B34" s="53" t="s">
        <v>63</v>
      </c>
      <c r="C34" s="53" t="s">
        <v>42</v>
      </c>
      <c r="D34" s="53" t="s">
        <v>43</v>
      </c>
      <c r="E34" s="53" t="s">
        <v>44</v>
      </c>
      <c r="F34" s="53">
        <v>19331673</v>
      </c>
      <c r="G34" s="53" t="s">
        <v>57</v>
      </c>
      <c r="H34" s="54">
        <v>3507</v>
      </c>
      <c r="I34" s="54">
        <v>10572</v>
      </c>
      <c r="J34" s="53" t="s">
        <v>46</v>
      </c>
      <c r="K34" s="53">
        <v>346</v>
      </c>
      <c r="L34" s="55">
        <v>44553</v>
      </c>
      <c r="M34" s="56">
        <v>2301723</v>
      </c>
      <c r="N34" s="57">
        <v>0</v>
      </c>
      <c r="O34" s="57">
        <v>2301723</v>
      </c>
      <c r="P34" s="58"/>
      <c r="Q34" s="58"/>
      <c r="R34" s="58"/>
      <c r="S34" s="58"/>
      <c r="T34" s="58">
        <v>2030</v>
      </c>
      <c r="U34" s="58">
        <v>2301723</v>
      </c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9">
        <f t="shared" si="0"/>
        <v>2301723</v>
      </c>
      <c r="AO34" s="60"/>
      <c r="AP34" s="61"/>
      <c r="AQ34" s="62">
        <f t="shared" si="1"/>
        <v>0</v>
      </c>
      <c r="AR34" s="63" t="s">
        <v>47</v>
      </c>
      <c r="AS34" s="21" t="s">
        <v>48</v>
      </c>
      <c r="AT34" s="21" t="s">
        <v>49</v>
      </c>
      <c r="AU34" s="64"/>
    </row>
    <row r="35" spans="1:51" s="73" customFormat="1" ht="17.25" customHeight="1" x14ac:dyDescent="0.2">
      <c r="A35" s="66" t="str">
        <f>+A34</f>
        <v>3-01-001-01-01-01-0008-02</v>
      </c>
      <c r="B35" s="66" t="str">
        <f>+B34</f>
        <v>Bonificacion por servicios prestados Docentes</v>
      </c>
      <c r="C35" s="66"/>
      <c r="D35" s="66"/>
      <c r="E35" s="66"/>
      <c r="F35" s="66"/>
      <c r="G35" s="66"/>
      <c r="H35" s="67"/>
      <c r="I35" s="68"/>
      <c r="J35" s="66"/>
      <c r="K35" s="66"/>
      <c r="L35" s="69"/>
      <c r="M35" s="70"/>
      <c r="N35" s="71" t="str">
        <f>+B35</f>
        <v>Bonificacion por servicios prestados Docentes</v>
      </c>
      <c r="O35" s="72">
        <f>SUM(O31:O34)</f>
        <v>4443948</v>
      </c>
      <c r="P35" s="72">
        <f t="shared" ref="P35:AQ35" si="6">SUM(P31:P34)</f>
        <v>0</v>
      </c>
      <c r="Q35" s="72">
        <f t="shared" si="6"/>
        <v>0</v>
      </c>
      <c r="R35" s="72">
        <f t="shared" si="6"/>
        <v>652</v>
      </c>
      <c r="S35" s="72">
        <f t="shared" si="6"/>
        <v>1208207</v>
      </c>
      <c r="T35" s="72">
        <f t="shared" si="6"/>
        <v>2030</v>
      </c>
      <c r="U35" s="72">
        <f t="shared" si="6"/>
        <v>2301723</v>
      </c>
      <c r="V35" s="72">
        <f t="shared" si="6"/>
        <v>0</v>
      </c>
      <c r="W35" s="72">
        <f t="shared" si="6"/>
        <v>0</v>
      </c>
      <c r="X35" s="72">
        <f t="shared" si="6"/>
        <v>0</v>
      </c>
      <c r="Y35" s="72">
        <f t="shared" si="6"/>
        <v>0</v>
      </c>
      <c r="Z35" s="72">
        <f t="shared" si="6"/>
        <v>0</v>
      </c>
      <c r="AA35" s="72">
        <f t="shared" si="6"/>
        <v>0</v>
      </c>
      <c r="AB35" s="72">
        <f t="shared" si="6"/>
        <v>0</v>
      </c>
      <c r="AC35" s="72">
        <f t="shared" si="6"/>
        <v>0</v>
      </c>
      <c r="AD35" s="72">
        <f t="shared" si="6"/>
        <v>0</v>
      </c>
      <c r="AE35" s="72">
        <f t="shared" si="6"/>
        <v>0</v>
      </c>
      <c r="AF35" s="72">
        <f t="shared" si="6"/>
        <v>0</v>
      </c>
      <c r="AG35" s="72">
        <f t="shared" si="6"/>
        <v>0</v>
      </c>
      <c r="AH35" s="72">
        <f t="shared" si="6"/>
        <v>0</v>
      </c>
      <c r="AI35" s="72">
        <f t="shared" si="6"/>
        <v>0</v>
      </c>
      <c r="AJ35" s="72">
        <f t="shared" si="6"/>
        <v>0</v>
      </c>
      <c r="AK35" s="72">
        <f t="shared" si="6"/>
        <v>0</v>
      </c>
      <c r="AL35" s="72">
        <f t="shared" si="6"/>
        <v>0</v>
      </c>
      <c r="AM35" s="72">
        <f t="shared" si="6"/>
        <v>0</v>
      </c>
      <c r="AN35" s="72">
        <f t="shared" si="6"/>
        <v>3509930</v>
      </c>
      <c r="AO35" s="72">
        <f t="shared" si="6"/>
        <v>0</v>
      </c>
      <c r="AP35" s="72">
        <f t="shared" si="6"/>
        <v>0</v>
      </c>
      <c r="AQ35" s="72">
        <f t="shared" si="6"/>
        <v>934018</v>
      </c>
      <c r="AR35" s="63"/>
      <c r="AU35" s="64"/>
      <c r="AW35" s="21"/>
      <c r="AX35" s="21"/>
      <c r="AY35" s="21"/>
    </row>
    <row r="36" spans="1:51" ht="17.25" customHeight="1" x14ac:dyDescent="0.2">
      <c r="A36" s="53" t="s">
        <v>64</v>
      </c>
      <c r="B36" s="53" t="s">
        <v>65</v>
      </c>
      <c r="C36" s="53" t="s">
        <v>54</v>
      </c>
      <c r="D36" s="53" t="s">
        <v>43</v>
      </c>
      <c r="E36" s="53" t="s">
        <v>44</v>
      </c>
      <c r="F36" s="53">
        <v>41609727</v>
      </c>
      <c r="G36" s="53" t="s">
        <v>55</v>
      </c>
      <c r="H36" s="65">
        <v>1912</v>
      </c>
      <c r="I36" s="65">
        <v>6506</v>
      </c>
      <c r="J36" s="53" t="s">
        <v>46</v>
      </c>
      <c r="K36" s="53">
        <v>192</v>
      </c>
      <c r="L36" s="55">
        <v>44440</v>
      </c>
      <c r="M36" s="56">
        <v>1979051</v>
      </c>
      <c r="N36" s="57">
        <v>0</v>
      </c>
      <c r="O36" s="57">
        <v>1979051</v>
      </c>
      <c r="P36" s="58"/>
      <c r="Q36" s="58"/>
      <c r="R36" s="58">
        <v>326</v>
      </c>
      <c r="S36" s="58">
        <v>1979051</v>
      </c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9">
        <f t="shared" si="0"/>
        <v>1979051</v>
      </c>
      <c r="AO36" s="60"/>
      <c r="AP36" s="61"/>
      <c r="AQ36" s="62">
        <f t="shared" si="1"/>
        <v>0</v>
      </c>
      <c r="AR36" s="63" t="s">
        <v>47</v>
      </c>
      <c r="AS36" s="21" t="s">
        <v>48</v>
      </c>
      <c r="AT36" s="21" t="s">
        <v>49</v>
      </c>
      <c r="AU36" s="64"/>
    </row>
    <row r="37" spans="1:51" ht="17.25" customHeight="1" x14ac:dyDescent="0.2">
      <c r="A37" s="53" t="s">
        <v>64</v>
      </c>
      <c r="B37" s="53" t="s">
        <v>65</v>
      </c>
      <c r="C37" s="53" t="s">
        <v>42</v>
      </c>
      <c r="D37" s="53" t="s">
        <v>43</v>
      </c>
      <c r="E37" s="53" t="s">
        <v>44</v>
      </c>
      <c r="F37" s="53">
        <v>17170823</v>
      </c>
      <c r="G37" s="53" t="s">
        <v>56</v>
      </c>
      <c r="H37" s="54">
        <v>2390</v>
      </c>
      <c r="I37" s="65">
        <v>10578</v>
      </c>
      <c r="J37" s="53" t="s">
        <v>46</v>
      </c>
      <c r="K37" s="53">
        <v>357</v>
      </c>
      <c r="L37" s="55">
        <v>44553</v>
      </c>
      <c r="M37" s="56">
        <v>1166010</v>
      </c>
      <c r="N37" s="57">
        <v>0</v>
      </c>
      <c r="O37" s="57">
        <v>1166010</v>
      </c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9">
        <f t="shared" si="0"/>
        <v>0</v>
      </c>
      <c r="AO37" s="60"/>
      <c r="AP37" s="61"/>
      <c r="AQ37" s="62">
        <f t="shared" si="1"/>
        <v>1166010</v>
      </c>
      <c r="AR37" s="63" t="s">
        <v>47</v>
      </c>
      <c r="AS37" s="21" t="s">
        <v>48</v>
      </c>
      <c r="AT37" s="21" t="s">
        <v>49</v>
      </c>
      <c r="AU37" s="64"/>
    </row>
    <row r="38" spans="1:51" ht="17.25" customHeight="1" x14ac:dyDescent="0.2">
      <c r="A38" s="53" t="s">
        <v>64</v>
      </c>
      <c r="B38" s="53" t="s">
        <v>65</v>
      </c>
      <c r="C38" s="53" t="s">
        <v>42</v>
      </c>
      <c r="D38" s="53" t="s">
        <v>43</v>
      </c>
      <c r="E38" s="53" t="s">
        <v>44</v>
      </c>
      <c r="F38" s="53">
        <v>41609727</v>
      </c>
      <c r="G38" s="53" t="s">
        <v>55</v>
      </c>
      <c r="H38" s="54">
        <v>3221</v>
      </c>
      <c r="I38" s="54">
        <v>10575</v>
      </c>
      <c r="J38" s="53" t="s">
        <v>46</v>
      </c>
      <c r="K38" s="53">
        <v>352</v>
      </c>
      <c r="L38" s="55">
        <v>44553</v>
      </c>
      <c r="M38" s="75">
        <v>43916</v>
      </c>
      <c r="N38" s="57">
        <v>0</v>
      </c>
      <c r="O38" s="57">
        <v>43916</v>
      </c>
      <c r="P38" s="58"/>
      <c r="Q38" s="58"/>
      <c r="R38" s="58">
        <v>326</v>
      </c>
      <c r="S38" s="58">
        <v>43916</v>
      </c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9">
        <f t="shared" si="0"/>
        <v>43916</v>
      </c>
      <c r="AO38" s="60"/>
      <c r="AP38" s="61"/>
      <c r="AQ38" s="62">
        <f t="shared" si="1"/>
        <v>0</v>
      </c>
      <c r="AR38" s="63" t="s">
        <v>47</v>
      </c>
      <c r="AS38" s="21" t="s">
        <v>48</v>
      </c>
      <c r="AT38" s="21" t="s">
        <v>49</v>
      </c>
      <c r="AU38" s="64"/>
    </row>
    <row r="39" spans="1:51" ht="17.25" customHeight="1" x14ac:dyDescent="0.2">
      <c r="A39" s="53" t="s">
        <v>64</v>
      </c>
      <c r="B39" s="53" t="s">
        <v>65</v>
      </c>
      <c r="C39" s="53" t="s">
        <v>42</v>
      </c>
      <c r="D39" s="53" t="s">
        <v>43</v>
      </c>
      <c r="E39" s="53" t="s">
        <v>44</v>
      </c>
      <c r="F39" s="53">
        <v>17170823</v>
      </c>
      <c r="G39" s="53" t="s">
        <v>56</v>
      </c>
      <c r="H39" s="54">
        <v>3364</v>
      </c>
      <c r="I39" s="65">
        <v>10579</v>
      </c>
      <c r="J39" s="53" t="s">
        <v>46</v>
      </c>
      <c r="K39" s="53">
        <v>357</v>
      </c>
      <c r="L39" s="55">
        <v>44553</v>
      </c>
      <c r="M39" s="76">
        <v>27152</v>
      </c>
      <c r="N39" s="57">
        <v>0</v>
      </c>
      <c r="O39" s="57">
        <v>27152</v>
      </c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9">
        <f t="shared" si="0"/>
        <v>0</v>
      </c>
      <c r="AO39" s="60"/>
      <c r="AP39" s="61"/>
      <c r="AQ39" s="62">
        <f t="shared" si="1"/>
        <v>27152</v>
      </c>
      <c r="AR39" s="63" t="s">
        <v>47</v>
      </c>
      <c r="AS39" s="21" t="s">
        <v>48</v>
      </c>
      <c r="AT39" s="21" t="s">
        <v>49</v>
      </c>
      <c r="AU39" s="64"/>
    </row>
    <row r="40" spans="1:51" ht="17.25" customHeight="1" x14ac:dyDescent="0.2">
      <c r="A40" s="53" t="s">
        <v>64</v>
      </c>
      <c r="B40" s="53" t="s">
        <v>65</v>
      </c>
      <c r="C40" s="53" t="s">
        <v>42</v>
      </c>
      <c r="D40" s="53" t="s">
        <v>43</v>
      </c>
      <c r="E40" s="53" t="s">
        <v>44</v>
      </c>
      <c r="F40" s="53">
        <v>19331673</v>
      </c>
      <c r="G40" s="53" t="s">
        <v>57</v>
      </c>
      <c r="H40" s="54">
        <v>3507</v>
      </c>
      <c r="I40" s="54">
        <v>10572</v>
      </c>
      <c r="J40" s="53" t="s">
        <v>46</v>
      </c>
      <c r="K40" s="53">
        <v>346</v>
      </c>
      <c r="L40" s="55">
        <v>44553</v>
      </c>
      <c r="M40" s="56">
        <v>4414373</v>
      </c>
      <c r="N40" s="57">
        <v>0</v>
      </c>
      <c r="O40" s="57">
        <v>4414373</v>
      </c>
      <c r="P40" s="58"/>
      <c r="Q40" s="58"/>
      <c r="R40" s="58"/>
      <c r="S40" s="58"/>
      <c r="T40" s="58">
        <v>2030</v>
      </c>
      <c r="U40" s="58">
        <v>4414373</v>
      </c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9">
        <f t="shared" si="0"/>
        <v>4414373</v>
      </c>
      <c r="AO40" s="60"/>
      <c r="AP40" s="61"/>
      <c r="AQ40" s="62">
        <f t="shared" si="1"/>
        <v>0</v>
      </c>
      <c r="AR40" s="63" t="s">
        <v>47</v>
      </c>
      <c r="AS40" s="21" t="s">
        <v>48</v>
      </c>
      <c r="AT40" s="21" t="s">
        <v>49</v>
      </c>
      <c r="AU40" s="64"/>
    </row>
    <row r="41" spans="1:51" ht="17.25" customHeight="1" x14ac:dyDescent="0.2">
      <c r="A41" s="66" t="str">
        <f>+A40</f>
        <v>3-01-001-01-01-01-0010-02</v>
      </c>
      <c r="B41" s="66" t="str">
        <f>+B40</f>
        <v>Prima de Navidad Docentes</v>
      </c>
      <c r="C41" s="66"/>
      <c r="D41" s="66"/>
      <c r="E41" s="66"/>
      <c r="F41" s="66"/>
      <c r="G41" s="66"/>
      <c r="H41" s="67"/>
      <c r="I41" s="68"/>
      <c r="J41" s="66"/>
      <c r="K41" s="66"/>
      <c r="L41" s="69"/>
      <c r="M41" s="70"/>
      <c r="N41" s="71" t="str">
        <f>+B41</f>
        <v>Prima de Navidad Docentes</v>
      </c>
      <c r="O41" s="72">
        <f>SUM(O36:O40)</f>
        <v>7630502</v>
      </c>
      <c r="P41" s="72">
        <f t="shared" ref="P41:AQ41" si="7">SUM(P36:P40)</f>
        <v>0</v>
      </c>
      <c r="Q41" s="72">
        <f t="shared" si="7"/>
        <v>0</v>
      </c>
      <c r="R41" s="72">
        <f t="shared" si="7"/>
        <v>652</v>
      </c>
      <c r="S41" s="72">
        <f t="shared" si="7"/>
        <v>2022967</v>
      </c>
      <c r="T41" s="72">
        <f t="shared" si="7"/>
        <v>2030</v>
      </c>
      <c r="U41" s="72">
        <f t="shared" si="7"/>
        <v>4414373</v>
      </c>
      <c r="V41" s="72">
        <f t="shared" si="7"/>
        <v>0</v>
      </c>
      <c r="W41" s="72">
        <f t="shared" si="7"/>
        <v>0</v>
      </c>
      <c r="X41" s="72">
        <f t="shared" si="7"/>
        <v>0</v>
      </c>
      <c r="Y41" s="72">
        <f t="shared" si="7"/>
        <v>0</v>
      </c>
      <c r="Z41" s="72">
        <f t="shared" si="7"/>
        <v>0</v>
      </c>
      <c r="AA41" s="72">
        <f t="shared" si="7"/>
        <v>0</v>
      </c>
      <c r="AB41" s="72">
        <f t="shared" si="7"/>
        <v>0</v>
      </c>
      <c r="AC41" s="72">
        <f t="shared" si="7"/>
        <v>0</v>
      </c>
      <c r="AD41" s="72">
        <f t="shared" si="7"/>
        <v>0</v>
      </c>
      <c r="AE41" s="72">
        <f t="shared" si="7"/>
        <v>0</v>
      </c>
      <c r="AF41" s="72">
        <f t="shared" si="7"/>
        <v>0</v>
      </c>
      <c r="AG41" s="72">
        <f t="shared" si="7"/>
        <v>0</v>
      </c>
      <c r="AH41" s="72">
        <f t="shared" si="7"/>
        <v>0</v>
      </c>
      <c r="AI41" s="72">
        <f t="shared" si="7"/>
        <v>0</v>
      </c>
      <c r="AJ41" s="72">
        <f t="shared" si="7"/>
        <v>0</v>
      </c>
      <c r="AK41" s="72">
        <f t="shared" si="7"/>
        <v>0</v>
      </c>
      <c r="AL41" s="72">
        <f t="shared" si="7"/>
        <v>0</v>
      </c>
      <c r="AM41" s="72">
        <f t="shared" si="7"/>
        <v>0</v>
      </c>
      <c r="AN41" s="72">
        <f t="shared" si="7"/>
        <v>6437340</v>
      </c>
      <c r="AO41" s="72">
        <f t="shared" si="7"/>
        <v>0</v>
      </c>
      <c r="AP41" s="72">
        <f t="shared" si="7"/>
        <v>0</v>
      </c>
      <c r="AQ41" s="72">
        <f t="shared" si="7"/>
        <v>1193162</v>
      </c>
      <c r="AR41" s="63"/>
      <c r="AU41" s="64"/>
    </row>
    <row r="42" spans="1:51" ht="17.25" customHeight="1" x14ac:dyDescent="0.2">
      <c r="A42" s="53" t="s">
        <v>66</v>
      </c>
      <c r="B42" s="53" t="s">
        <v>67</v>
      </c>
      <c r="C42" s="53" t="s">
        <v>42</v>
      </c>
      <c r="D42" s="53" t="s">
        <v>43</v>
      </c>
      <c r="E42" s="53" t="s">
        <v>44</v>
      </c>
      <c r="F42" s="53">
        <v>19483708</v>
      </c>
      <c r="G42" s="53" t="s">
        <v>45</v>
      </c>
      <c r="H42" s="54">
        <v>3246</v>
      </c>
      <c r="I42" s="54">
        <v>10573</v>
      </c>
      <c r="J42" s="53" t="s">
        <v>46</v>
      </c>
      <c r="K42" s="53">
        <v>348</v>
      </c>
      <c r="L42" s="55">
        <v>44553</v>
      </c>
      <c r="M42" s="56">
        <v>286110</v>
      </c>
      <c r="N42" s="57">
        <v>0</v>
      </c>
      <c r="O42" s="57">
        <v>286110</v>
      </c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>
        <v>11966</v>
      </c>
      <c r="AI42" s="57">
        <v>286110</v>
      </c>
      <c r="AJ42" s="58"/>
      <c r="AK42" s="58"/>
      <c r="AL42" s="58"/>
      <c r="AM42" s="58"/>
      <c r="AN42" s="59">
        <f t="shared" si="0"/>
        <v>286110</v>
      </c>
      <c r="AO42" s="60"/>
      <c r="AP42" s="61"/>
      <c r="AQ42" s="62">
        <f t="shared" si="1"/>
        <v>0</v>
      </c>
      <c r="AR42" s="63" t="s">
        <v>47</v>
      </c>
      <c r="AS42" s="21" t="s">
        <v>48</v>
      </c>
      <c r="AT42" s="21" t="s">
        <v>49</v>
      </c>
      <c r="AU42" s="64"/>
    </row>
    <row r="43" spans="1:51" ht="17.25" customHeight="1" x14ac:dyDescent="0.2">
      <c r="A43" s="66" t="str">
        <f>+A42</f>
        <v>3-01-001-01-01-01-0011-01</v>
      </c>
      <c r="B43" s="66" t="str">
        <f>+B42</f>
        <v>Prima de Vacaciones Administrativos</v>
      </c>
      <c r="C43" s="66"/>
      <c r="D43" s="66"/>
      <c r="E43" s="66"/>
      <c r="F43" s="66"/>
      <c r="G43" s="66"/>
      <c r="H43" s="67"/>
      <c r="I43" s="68"/>
      <c r="J43" s="66"/>
      <c r="K43" s="66"/>
      <c r="L43" s="69"/>
      <c r="M43" s="70"/>
      <c r="N43" s="71" t="str">
        <f>+B43</f>
        <v>Prima de Vacaciones Administrativos</v>
      </c>
      <c r="O43" s="72">
        <f>SUM(O42)</f>
        <v>286110</v>
      </c>
      <c r="P43" s="72">
        <f t="shared" ref="P43:AQ43" si="8">SUM(P42)</f>
        <v>0</v>
      </c>
      <c r="Q43" s="72">
        <f t="shared" si="8"/>
        <v>0</v>
      </c>
      <c r="R43" s="72">
        <f t="shared" si="8"/>
        <v>0</v>
      </c>
      <c r="S43" s="72">
        <f t="shared" si="8"/>
        <v>0</v>
      </c>
      <c r="T43" s="72">
        <f t="shared" si="8"/>
        <v>0</v>
      </c>
      <c r="U43" s="72">
        <f t="shared" si="8"/>
        <v>0</v>
      </c>
      <c r="V43" s="72">
        <f t="shared" si="8"/>
        <v>0</v>
      </c>
      <c r="W43" s="72">
        <f t="shared" si="8"/>
        <v>0</v>
      </c>
      <c r="X43" s="72">
        <f t="shared" si="8"/>
        <v>0</v>
      </c>
      <c r="Y43" s="72">
        <f t="shared" si="8"/>
        <v>0</v>
      </c>
      <c r="Z43" s="72">
        <f t="shared" si="8"/>
        <v>0</v>
      </c>
      <c r="AA43" s="72">
        <f t="shared" si="8"/>
        <v>0</v>
      </c>
      <c r="AB43" s="72">
        <f t="shared" si="8"/>
        <v>0</v>
      </c>
      <c r="AC43" s="72">
        <f t="shared" si="8"/>
        <v>0</v>
      </c>
      <c r="AD43" s="72">
        <f t="shared" si="8"/>
        <v>0</v>
      </c>
      <c r="AE43" s="72">
        <f t="shared" si="8"/>
        <v>0</v>
      </c>
      <c r="AF43" s="72">
        <f t="shared" si="8"/>
        <v>0</v>
      </c>
      <c r="AG43" s="72">
        <f t="shared" si="8"/>
        <v>0</v>
      </c>
      <c r="AH43" s="72">
        <f t="shared" si="8"/>
        <v>11966</v>
      </c>
      <c r="AI43" s="72">
        <f t="shared" si="8"/>
        <v>286110</v>
      </c>
      <c r="AJ43" s="72">
        <f t="shared" si="8"/>
        <v>0</v>
      </c>
      <c r="AK43" s="72">
        <f t="shared" si="8"/>
        <v>0</v>
      </c>
      <c r="AL43" s="72">
        <f t="shared" si="8"/>
        <v>0</v>
      </c>
      <c r="AM43" s="72">
        <f t="shared" si="8"/>
        <v>0</v>
      </c>
      <c r="AN43" s="72">
        <f t="shared" si="8"/>
        <v>286110</v>
      </c>
      <c r="AO43" s="72">
        <f t="shared" si="8"/>
        <v>0</v>
      </c>
      <c r="AP43" s="72">
        <f t="shared" si="8"/>
        <v>0</v>
      </c>
      <c r="AQ43" s="72">
        <f t="shared" si="8"/>
        <v>0</v>
      </c>
      <c r="AR43" s="63"/>
      <c r="AU43" s="64"/>
    </row>
    <row r="44" spans="1:51" ht="17.25" customHeight="1" x14ac:dyDescent="0.2">
      <c r="A44" s="53" t="s">
        <v>68</v>
      </c>
      <c r="B44" s="53" t="s">
        <v>69</v>
      </c>
      <c r="C44" s="53" t="s">
        <v>54</v>
      </c>
      <c r="D44" s="53" t="s">
        <v>43</v>
      </c>
      <c r="E44" s="53" t="s">
        <v>44</v>
      </c>
      <c r="F44" s="53">
        <v>19476164</v>
      </c>
      <c r="G44" s="53" t="s">
        <v>70</v>
      </c>
      <c r="H44" s="65">
        <v>1878</v>
      </c>
      <c r="I44" s="54">
        <v>10571</v>
      </c>
      <c r="J44" s="53" t="s">
        <v>46</v>
      </c>
      <c r="K44" s="53">
        <v>345</v>
      </c>
      <c r="L44" s="55">
        <v>44553</v>
      </c>
      <c r="M44" s="56">
        <v>182269</v>
      </c>
      <c r="N44" s="57">
        <v>0</v>
      </c>
      <c r="O44" s="57">
        <v>182269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9">
        <f t="shared" si="0"/>
        <v>0</v>
      </c>
      <c r="AO44" s="60"/>
      <c r="AP44" s="61"/>
      <c r="AQ44" s="62">
        <f t="shared" si="1"/>
        <v>182269</v>
      </c>
      <c r="AR44" s="63" t="s">
        <v>47</v>
      </c>
      <c r="AS44" s="21" t="s">
        <v>48</v>
      </c>
      <c r="AT44" s="21" t="s">
        <v>49</v>
      </c>
      <c r="AU44" s="64"/>
    </row>
    <row r="45" spans="1:51" ht="17.25" customHeight="1" x14ac:dyDescent="0.2">
      <c r="A45" s="53" t="s">
        <v>68</v>
      </c>
      <c r="B45" s="53" t="s">
        <v>69</v>
      </c>
      <c r="C45" s="53" t="s">
        <v>54</v>
      </c>
      <c r="D45" s="53" t="s">
        <v>43</v>
      </c>
      <c r="E45" s="53" t="s">
        <v>44</v>
      </c>
      <c r="F45" s="53">
        <v>41609727</v>
      </c>
      <c r="G45" s="53" t="s">
        <v>55</v>
      </c>
      <c r="H45" s="65">
        <v>1912</v>
      </c>
      <c r="I45" s="65">
        <v>6506</v>
      </c>
      <c r="J45" s="53" t="s">
        <v>46</v>
      </c>
      <c r="K45" s="53">
        <v>192</v>
      </c>
      <c r="L45" s="55">
        <v>44440</v>
      </c>
      <c r="M45" s="56">
        <v>2883719</v>
      </c>
      <c r="N45" s="57">
        <v>0</v>
      </c>
      <c r="O45" s="57">
        <v>2883719</v>
      </c>
      <c r="P45" s="58"/>
      <c r="Q45" s="58"/>
      <c r="R45" s="58">
        <v>326</v>
      </c>
      <c r="S45" s="58">
        <v>2883719</v>
      </c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9">
        <f t="shared" si="0"/>
        <v>2883719</v>
      </c>
      <c r="AO45" s="60"/>
      <c r="AP45" s="61"/>
      <c r="AQ45" s="62">
        <f t="shared" si="1"/>
        <v>0</v>
      </c>
      <c r="AR45" s="63" t="s">
        <v>47</v>
      </c>
      <c r="AS45" s="21" t="s">
        <v>48</v>
      </c>
      <c r="AT45" s="21" t="s">
        <v>49</v>
      </c>
      <c r="AU45" s="64"/>
    </row>
    <row r="46" spans="1:51" ht="17.25" customHeight="1" x14ac:dyDescent="0.2">
      <c r="A46" s="53" t="s">
        <v>68</v>
      </c>
      <c r="B46" s="53" t="s">
        <v>69</v>
      </c>
      <c r="C46" s="53" t="s">
        <v>42</v>
      </c>
      <c r="D46" s="53" t="s">
        <v>43</v>
      </c>
      <c r="E46" s="53" t="s">
        <v>44</v>
      </c>
      <c r="F46" s="53">
        <v>17170823</v>
      </c>
      <c r="G46" s="53" t="s">
        <v>56</v>
      </c>
      <c r="H46" s="54">
        <v>2390</v>
      </c>
      <c r="I46" s="65">
        <v>10578</v>
      </c>
      <c r="J46" s="53" t="s">
        <v>46</v>
      </c>
      <c r="K46" s="53">
        <v>357</v>
      </c>
      <c r="L46" s="55">
        <v>44553</v>
      </c>
      <c r="M46" s="56">
        <v>1534952</v>
      </c>
      <c r="N46" s="57">
        <v>0</v>
      </c>
      <c r="O46" s="57">
        <v>1534952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9">
        <f t="shared" si="0"/>
        <v>0</v>
      </c>
      <c r="AO46" s="60"/>
      <c r="AP46" s="61"/>
      <c r="AQ46" s="62">
        <f t="shared" si="1"/>
        <v>1534952</v>
      </c>
      <c r="AR46" s="63" t="s">
        <v>47</v>
      </c>
      <c r="AS46" s="21" t="s">
        <v>48</v>
      </c>
      <c r="AT46" s="21" t="s">
        <v>49</v>
      </c>
      <c r="AU46" s="64"/>
    </row>
    <row r="47" spans="1:51" ht="17.25" customHeight="1" x14ac:dyDescent="0.2">
      <c r="A47" s="53" t="s">
        <v>68</v>
      </c>
      <c r="B47" s="53" t="s">
        <v>69</v>
      </c>
      <c r="C47" s="53" t="s">
        <v>42</v>
      </c>
      <c r="D47" s="53" t="s">
        <v>43</v>
      </c>
      <c r="E47" s="53" t="s">
        <v>44</v>
      </c>
      <c r="F47" s="53">
        <v>41609727</v>
      </c>
      <c r="G47" s="53" t="s">
        <v>55</v>
      </c>
      <c r="H47" s="54">
        <v>3221</v>
      </c>
      <c r="I47" s="54">
        <v>10575</v>
      </c>
      <c r="J47" s="53" t="s">
        <v>46</v>
      </c>
      <c r="K47" s="53">
        <v>352</v>
      </c>
      <c r="L47" s="55">
        <v>44553</v>
      </c>
      <c r="M47" s="75">
        <v>64410</v>
      </c>
      <c r="N47" s="57">
        <v>0</v>
      </c>
      <c r="O47" s="57">
        <v>64410</v>
      </c>
      <c r="P47" s="58"/>
      <c r="Q47" s="58"/>
      <c r="R47" s="58">
        <v>326</v>
      </c>
      <c r="S47" s="58">
        <v>64410</v>
      </c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9">
        <f t="shared" si="0"/>
        <v>64410</v>
      </c>
      <c r="AO47" s="60"/>
      <c r="AP47" s="61"/>
      <c r="AQ47" s="62">
        <f t="shared" si="1"/>
        <v>0</v>
      </c>
      <c r="AR47" s="63" t="s">
        <v>47</v>
      </c>
      <c r="AS47" s="21" t="s">
        <v>48</v>
      </c>
      <c r="AT47" s="21" t="s">
        <v>49</v>
      </c>
      <c r="AU47" s="64"/>
    </row>
    <row r="48" spans="1:51" ht="17.25" customHeight="1" x14ac:dyDescent="0.2">
      <c r="A48" s="53" t="s">
        <v>68</v>
      </c>
      <c r="B48" s="53" t="s">
        <v>69</v>
      </c>
      <c r="C48" s="53" t="s">
        <v>42</v>
      </c>
      <c r="D48" s="53" t="s">
        <v>43</v>
      </c>
      <c r="E48" s="53" t="s">
        <v>44</v>
      </c>
      <c r="F48" s="53">
        <v>17170823</v>
      </c>
      <c r="G48" s="53" t="s">
        <v>56</v>
      </c>
      <c r="H48" s="54">
        <v>3364</v>
      </c>
      <c r="I48" s="65">
        <v>10579</v>
      </c>
      <c r="J48" s="53" t="s">
        <v>46</v>
      </c>
      <c r="K48" s="53">
        <v>357</v>
      </c>
      <c r="L48" s="55">
        <v>44553</v>
      </c>
      <c r="M48" s="76">
        <v>37333</v>
      </c>
      <c r="N48" s="57">
        <v>0</v>
      </c>
      <c r="O48" s="57">
        <v>37333</v>
      </c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9">
        <f t="shared" si="0"/>
        <v>0</v>
      </c>
      <c r="AO48" s="60"/>
      <c r="AP48" s="61"/>
      <c r="AQ48" s="62">
        <f t="shared" si="1"/>
        <v>37333</v>
      </c>
      <c r="AR48" s="63" t="s">
        <v>47</v>
      </c>
      <c r="AS48" s="21" t="s">
        <v>48</v>
      </c>
      <c r="AT48" s="21" t="s">
        <v>49</v>
      </c>
      <c r="AU48" s="64"/>
    </row>
    <row r="49" spans="1:47" ht="17.25" customHeight="1" x14ac:dyDescent="0.2">
      <c r="A49" s="53" t="s">
        <v>68</v>
      </c>
      <c r="B49" s="53" t="s">
        <v>69</v>
      </c>
      <c r="C49" s="53" t="s">
        <v>42</v>
      </c>
      <c r="D49" s="53" t="s">
        <v>43</v>
      </c>
      <c r="E49" s="53" t="s">
        <v>44</v>
      </c>
      <c r="F49" s="53">
        <v>19331673</v>
      </c>
      <c r="G49" s="53" t="s">
        <v>57</v>
      </c>
      <c r="H49" s="54">
        <v>3507</v>
      </c>
      <c r="I49" s="54">
        <v>10572</v>
      </c>
      <c r="J49" s="53" t="s">
        <v>46</v>
      </c>
      <c r="K49" s="53">
        <v>346</v>
      </c>
      <c r="L49" s="55">
        <v>44553</v>
      </c>
      <c r="M49" s="56">
        <v>5263089</v>
      </c>
      <c r="N49" s="57">
        <v>0</v>
      </c>
      <c r="O49" s="57">
        <v>5263089</v>
      </c>
      <c r="P49" s="58"/>
      <c r="Q49" s="58"/>
      <c r="R49" s="58"/>
      <c r="S49" s="58"/>
      <c r="T49" s="58">
        <v>2030</v>
      </c>
      <c r="U49" s="58">
        <v>5263089</v>
      </c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9">
        <f t="shared" si="0"/>
        <v>5263089</v>
      </c>
      <c r="AO49" s="60"/>
      <c r="AP49" s="61"/>
      <c r="AQ49" s="62">
        <f t="shared" si="1"/>
        <v>0</v>
      </c>
      <c r="AR49" s="63" t="s">
        <v>47</v>
      </c>
      <c r="AS49" s="21" t="s">
        <v>48</v>
      </c>
      <c r="AT49" s="21" t="s">
        <v>49</v>
      </c>
      <c r="AU49" s="64"/>
    </row>
    <row r="50" spans="1:47" ht="17.25" customHeight="1" x14ac:dyDescent="0.2">
      <c r="A50" s="66" t="str">
        <f>+A49</f>
        <v>3-01-001-01-01-01-0011-02</v>
      </c>
      <c r="B50" s="66" t="str">
        <f>+B49</f>
        <v>Prima de Vacaciones Docentes</v>
      </c>
      <c r="C50" s="66"/>
      <c r="D50" s="66"/>
      <c r="E50" s="66"/>
      <c r="F50" s="66"/>
      <c r="G50" s="66"/>
      <c r="H50" s="67"/>
      <c r="I50" s="68"/>
      <c r="J50" s="66"/>
      <c r="K50" s="66"/>
      <c r="L50" s="69"/>
      <c r="M50" s="70"/>
      <c r="N50" s="71" t="str">
        <f>+B50</f>
        <v>Prima de Vacaciones Docentes</v>
      </c>
      <c r="O50" s="72">
        <f>SUM(O44:O49)</f>
        <v>9965772</v>
      </c>
      <c r="P50" s="72">
        <f t="shared" ref="P50:AQ50" si="9">SUM(P44:P49)</f>
        <v>0</v>
      </c>
      <c r="Q50" s="72">
        <f t="shared" si="9"/>
        <v>0</v>
      </c>
      <c r="R50" s="72">
        <f t="shared" si="9"/>
        <v>652</v>
      </c>
      <c r="S50" s="72">
        <f t="shared" si="9"/>
        <v>2948129</v>
      </c>
      <c r="T50" s="72">
        <f t="shared" si="9"/>
        <v>2030</v>
      </c>
      <c r="U50" s="72">
        <f t="shared" si="9"/>
        <v>5263089</v>
      </c>
      <c r="V50" s="72">
        <f t="shared" si="9"/>
        <v>0</v>
      </c>
      <c r="W50" s="72">
        <f t="shared" si="9"/>
        <v>0</v>
      </c>
      <c r="X50" s="72">
        <f t="shared" si="9"/>
        <v>0</v>
      </c>
      <c r="Y50" s="72">
        <f t="shared" si="9"/>
        <v>0</v>
      </c>
      <c r="Z50" s="72">
        <f t="shared" si="9"/>
        <v>0</v>
      </c>
      <c r="AA50" s="72">
        <f t="shared" si="9"/>
        <v>0</v>
      </c>
      <c r="AB50" s="72">
        <f t="shared" si="9"/>
        <v>0</v>
      </c>
      <c r="AC50" s="72">
        <f t="shared" si="9"/>
        <v>0</v>
      </c>
      <c r="AD50" s="72">
        <f t="shared" si="9"/>
        <v>0</v>
      </c>
      <c r="AE50" s="72">
        <f t="shared" si="9"/>
        <v>0</v>
      </c>
      <c r="AF50" s="72">
        <f t="shared" si="9"/>
        <v>0</v>
      </c>
      <c r="AG50" s="72">
        <f t="shared" si="9"/>
        <v>0</v>
      </c>
      <c r="AH50" s="72">
        <f t="shared" si="9"/>
        <v>0</v>
      </c>
      <c r="AI50" s="72">
        <f t="shared" si="9"/>
        <v>0</v>
      </c>
      <c r="AJ50" s="72">
        <f t="shared" si="9"/>
        <v>0</v>
      </c>
      <c r="AK50" s="72">
        <f t="shared" si="9"/>
        <v>0</v>
      </c>
      <c r="AL50" s="72">
        <f t="shared" si="9"/>
        <v>0</v>
      </c>
      <c r="AM50" s="72">
        <f t="shared" si="9"/>
        <v>0</v>
      </c>
      <c r="AN50" s="72">
        <f t="shared" si="9"/>
        <v>8211218</v>
      </c>
      <c r="AO50" s="72">
        <f t="shared" si="9"/>
        <v>0</v>
      </c>
      <c r="AP50" s="72">
        <f t="shared" si="9"/>
        <v>0</v>
      </c>
      <c r="AQ50" s="72">
        <f t="shared" si="9"/>
        <v>1754554</v>
      </c>
      <c r="AR50" s="63"/>
      <c r="AU50" s="64"/>
    </row>
    <row r="51" spans="1:47" ht="17.25" customHeight="1" x14ac:dyDescent="0.2">
      <c r="A51" s="53" t="s">
        <v>71</v>
      </c>
      <c r="B51" s="53" t="s">
        <v>72</v>
      </c>
      <c r="C51" s="53" t="s">
        <v>42</v>
      </c>
      <c r="D51" s="53" t="s">
        <v>43</v>
      </c>
      <c r="E51" s="53" t="s">
        <v>44</v>
      </c>
      <c r="F51" s="53">
        <v>19483708</v>
      </c>
      <c r="G51" s="53" t="s">
        <v>45</v>
      </c>
      <c r="H51" s="54">
        <v>3246</v>
      </c>
      <c r="I51" s="54">
        <v>10573</v>
      </c>
      <c r="J51" s="53" t="s">
        <v>46</v>
      </c>
      <c r="K51" s="53">
        <v>348</v>
      </c>
      <c r="L51" s="55">
        <v>44553</v>
      </c>
      <c r="M51" s="56">
        <v>130098</v>
      </c>
      <c r="N51" s="57">
        <v>0</v>
      </c>
      <c r="O51" s="57">
        <v>130098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>
        <v>11966</v>
      </c>
      <c r="AI51" s="57">
        <v>130098</v>
      </c>
      <c r="AJ51" s="58"/>
      <c r="AK51" s="58"/>
      <c r="AL51" s="58"/>
      <c r="AM51" s="58"/>
      <c r="AN51" s="59">
        <f t="shared" si="0"/>
        <v>130098</v>
      </c>
      <c r="AO51" s="60"/>
      <c r="AP51" s="61"/>
      <c r="AQ51" s="62">
        <f t="shared" si="1"/>
        <v>0</v>
      </c>
      <c r="AR51" s="63" t="s">
        <v>47</v>
      </c>
      <c r="AS51" s="21" t="s">
        <v>48</v>
      </c>
      <c r="AT51" s="21" t="s">
        <v>49</v>
      </c>
      <c r="AU51" s="64"/>
    </row>
    <row r="52" spans="1:47" ht="17.25" customHeight="1" x14ac:dyDescent="0.2">
      <c r="A52" s="53" t="s">
        <v>71</v>
      </c>
      <c r="B52" s="53" t="s">
        <v>72</v>
      </c>
      <c r="C52" s="53" t="s">
        <v>42</v>
      </c>
      <c r="D52" s="53" t="s">
        <v>43</v>
      </c>
      <c r="E52" s="53" t="s">
        <v>44</v>
      </c>
      <c r="F52" s="53">
        <v>19288119</v>
      </c>
      <c r="G52" s="53" t="s">
        <v>50</v>
      </c>
      <c r="H52" s="54">
        <v>3248</v>
      </c>
      <c r="I52" s="54">
        <v>10565</v>
      </c>
      <c r="J52" s="53" t="s">
        <v>46</v>
      </c>
      <c r="K52" s="53">
        <v>315</v>
      </c>
      <c r="L52" s="55">
        <v>44553</v>
      </c>
      <c r="M52" s="56">
        <v>84382</v>
      </c>
      <c r="N52" s="57">
        <v>0</v>
      </c>
      <c r="O52" s="57">
        <v>84382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>
        <v>13180</v>
      </c>
      <c r="AK52" s="57">
        <v>84382</v>
      </c>
      <c r="AL52" s="58"/>
      <c r="AM52" s="58"/>
      <c r="AN52" s="59">
        <f t="shared" si="0"/>
        <v>84382</v>
      </c>
      <c r="AO52" s="60"/>
      <c r="AP52" s="61"/>
      <c r="AQ52" s="62">
        <f t="shared" si="1"/>
        <v>0</v>
      </c>
      <c r="AR52" s="63" t="s">
        <v>47</v>
      </c>
      <c r="AS52" s="21" t="s">
        <v>48</v>
      </c>
      <c r="AT52" s="21" t="s">
        <v>49</v>
      </c>
      <c r="AU52" s="64"/>
    </row>
    <row r="53" spans="1:47" ht="17.25" customHeight="1" x14ac:dyDescent="0.2">
      <c r="A53" s="66" t="str">
        <f>+A52</f>
        <v>3-01-001-01-01-02-0001-01</v>
      </c>
      <c r="B53" s="66" t="str">
        <f>+B52</f>
        <v>Prima de Antiguedad Administrativos</v>
      </c>
      <c r="C53" s="66"/>
      <c r="D53" s="66"/>
      <c r="E53" s="66"/>
      <c r="F53" s="66"/>
      <c r="G53" s="66"/>
      <c r="H53" s="67"/>
      <c r="I53" s="68"/>
      <c r="J53" s="66"/>
      <c r="K53" s="66"/>
      <c r="L53" s="69"/>
      <c r="M53" s="70"/>
      <c r="N53" s="71" t="str">
        <f>+B53</f>
        <v>Prima de Antiguedad Administrativos</v>
      </c>
      <c r="O53" s="72">
        <f>SUM(O51:O52)</f>
        <v>214480</v>
      </c>
      <c r="P53" s="72">
        <f t="shared" ref="P53:AQ53" si="10">SUM(P51:P52)</f>
        <v>0</v>
      </c>
      <c r="Q53" s="72">
        <f t="shared" si="10"/>
        <v>0</v>
      </c>
      <c r="R53" s="72">
        <f t="shared" si="10"/>
        <v>0</v>
      </c>
      <c r="S53" s="72">
        <f t="shared" si="10"/>
        <v>0</v>
      </c>
      <c r="T53" s="72">
        <f t="shared" si="10"/>
        <v>0</v>
      </c>
      <c r="U53" s="72">
        <f t="shared" si="10"/>
        <v>0</v>
      </c>
      <c r="V53" s="72">
        <f t="shared" si="10"/>
        <v>0</v>
      </c>
      <c r="W53" s="72">
        <f t="shared" si="10"/>
        <v>0</v>
      </c>
      <c r="X53" s="72">
        <f t="shared" si="10"/>
        <v>0</v>
      </c>
      <c r="Y53" s="72">
        <f t="shared" si="10"/>
        <v>0</v>
      </c>
      <c r="Z53" s="72">
        <f t="shared" si="10"/>
        <v>0</v>
      </c>
      <c r="AA53" s="72">
        <f t="shared" si="10"/>
        <v>0</v>
      </c>
      <c r="AB53" s="72">
        <f t="shared" si="10"/>
        <v>0</v>
      </c>
      <c r="AC53" s="72">
        <f t="shared" si="10"/>
        <v>0</v>
      </c>
      <c r="AD53" s="72">
        <f t="shared" si="10"/>
        <v>0</v>
      </c>
      <c r="AE53" s="72">
        <f t="shared" si="10"/>
        <v>0</v>
      </c>
      <c r="AF53" s="72">
        <f t="shared" si="10"/>
        <v>0</v>
      </c>
      <c r="AG53" s="72">
        <f t="shared" si="10"/>
        <v>0</v>
      </c>
      <c r="AH53" s="72">
        <f t="shared" si="10"/>
        <v>11966</v>
      </c>
      <c r="AI53" s="72">
        <f t="shared" si="10"/>
        <v>130098</v>
      </c>
      <c r="AJ53" s="72">
        <f t="shared" si="10"/>
        <v>13180</v>
      </c>
      <c r="AK53" s="72">
        <f t="shared" si="10"/>
        <v>84382</v>
      </c>
      <c r="AL53" s="72">
        <f t="shared" si="10"/>
        <v>0</v>
      </c>
      <c r="AM53" s="72">
        <f t="shared" si="10"/>
        <v>0</v>
      </c>
      <c r="AN53" s="72">
        <f t="shared" si="10"/>
        <v>214480</v>
      </c>
      <c r="AO53" s="72">
        <f t="shared" si="10"/>
        <v>0</v>
      </c>
      <c r="AP53" s="72">
        <f t="shared" si="10"/>
        <v>0</v>
      </c>
      <c r="AQ53" s="72">
        <f t="shared" si="10"/>
        <v>0</v>
      </c>
      <c r="AR53" s="63"/>
      <c r="AU53" s="64"/>
    </row>
    <row r="54" spans="1:47" ht="17.25" customHeight="1" x14ac:dyDescent="0.2">
      <c r="A54" s="53" t="s">
        <v>73</v>
      </c>
      <c r="B54" s="53" t="s">
        <v>74</v>
      </c>
      <c r="C54" s="53" t="s">
        <v>42</v>
      </c>
      <c r="D54" s="53" t="s">
        <v>43</v>
      </c>
      <c r="E54" s="53" t="s">
        <v>44</v>
      </c>
      <c r="F54" s="53">
        <v>19483708</v>
      </c>
      <c r="G54" s="53" t="s">
        <v>45</v>
      </c>
      <c r="H54" s="54">
        <v>3246</v>
      </c>
      <c r="I54" s="54">
        <v>10573</v>
      </c>
      <c r="J54" s="53" t="s">
        <v>46</v>
      </c>
      <c r="K54" s="53">
        <v>348</v>
      </c>
      <c r="L54" s="55">
        <v>44553</v>
      </c>
      <c r="M54" s="56">
        <v>881520</v>
      </c>
      <c r="N54" s="57">
        <v>0</v>
      </c>
      <c r="O54" s="57">
        <v>881520</v>
      </c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>
        <v>11966</v>
      </c>
      <c r="AI54" s="57">
        <v>881520</v>
      </c>
      <c r="AJ54" s="58"/>
      <c r="AK54" s="58"/>
      <c r="AL54" s="58"/>
      <c r="AM54" s="58"/>
      <c r="AN54" s="59">
        <f t="shared" si="0"/>
        <v>881520</v>
      </c>
      <c r="AO54" s="60"/>
      <c r="AP54" s="61"/>
      <c r="AQ54" s="62">
        <f t="shared" si="1"/>
        <v>0</v>
      </c>
      <c r="AR54" s="63" t="s">
        <v>47</v>
      </c>
      <c r="AS54" s="21" t="s">
        <v>48</v>
      </c>
      <c r="AT54" s="21" t="s">
        <v>49</v>
      </c>
      <c r="AU54" s="64"/>
    </row>
    <row r="55" spans="1:47" ht="17.25" customHeight="1" x14ac:dyDescent="0.2">
      <c r="A55" s="53" t="s">
        <v>73</v>
      </c>
      <c r="B55" s="53" t="s">
        <v>74</v>
      </c>
      <c r="C55" s="53" t="s">
        <v>42</v>
      </c>
      <c r="D55" s="53" t="s">
        <v>43</v>
      </c>
      <c r="E55" s="53" t="s">
        <v>44</v>
      </c>
      <c r="F55" s="53">
        <v>19288119</v>
      </c>
      <c r="G55" s="53" t="s">
        <v>50</v>
      </c>
      <c r="H55" s="54">
        <v>3248</v>
      </c>
      <c r="I55" s="54">
        <v>10565</v>
      </c>
      <c r="J55" s="53" t="s">
        <v>46</v>
      </c>
      <c r="K55" s="53">
        <v>315</v>
      </c>
      <c r="L55" s="55">
        <v>44553</v>
      </c>
      <c r="M55" s="56">
        <v>2407788</v>
      </c>
      <c r="N55" s="57">
        <v>0</v>
      </c>
      <c r="O55" s="57">
        <v>2407788</v>
      </c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>
        <v>13180</v>
      </c>
      <c r="AK55" s="57">
        <v>2407788</v>
      </c>
      <c r="AL55" s="58"/>
      <c r="AM55" s="58"/>
      <c r="AN55" s="59">
        <f t="shared" si="0"/>
        <v>2407788</v>
      </c>
      <c r="AO55" s="60"/>
      <c r="AP55" s="61"/>
      <c r="AQ55" s="62">
        <f t="shared" si="1"/>
        <v>0</v>
      </c>
      <c r="AR55" s="63" t="s">
        <v>47</v>
      </c>
      <c r="AS55" s="21" t="s">
        <v>48</v>
      </c>
      <c r="AT55" s="21" t="s">
        <v>49</v>
      </c>
      <c r="AU55" s="64"/>
    </row>
    <row r="56" spans="1:47" ht="17.25" customHeight="1" x14ac:dyDescent="0.2">
      <c r="A56" s="66" t="str">
        <f>+A55</f>
        <v>3-01-001-01-01-02-0002-01</v>
      </c>
      <c r="B56" s="66" t="str">
        <f>+B55</f>
        <v>Prima Tecnica Administrativos</v>
      </c>
      <c r="C56" s="66"/>
      <c r="D56" s="66"/>
      <c r="E56" s="66"/>
      <c r="F56" s="66"/>
      <c r="G56" s="66"/>
      <c r="H56" s="67"/>
      <c r="I56" s="68"/>
      <c r="J56" s="66"/>
      <c r="K56" s="66"/>
      <c r="L56" s="69"/>
      <c r="M56" s="70"/>
      <c r="N56" s="71" t="str">
        <f>+B56</f>
        <v>Prima Tecnica Administrativos</v>
      </c>
      <c r="O56" s="72">
        <f>SUM(O54:O55)</f>
        <v>3289308</v>
      </c>
      <c r="P56" s="72">
        <f t="shared" ref="P56:AQ56" si="11">SUM(P54:P55)</f>
        <v>0</v>
      </c>
      <c r="Q56" s="72">
        <f t="shared" si="11"/>
        <v>0</v>
      </c>
      <c r="R56" s="72">
        <f t="shared" si="11"/>
        <v>0</v>
      </c>
      <c r="S56" s="72">
        <f t="shared" si="11"/>
        <v>0</v>
      </c>
      <c r="T56" s="72">
        <f t="shared" si="11"/>
        <v>0</v>
      </c>
      <c r="U56" s="72">
        <f t="shared" si="11"/>
        <v>0</v>
      </c>
      <c r="V56" s="72">
        <f t="shared" si="11"/>
        <v>0</v>
      </c>
      <c r="W56" s="72">
        <f t="shared" si="11"/>
        <v>0</v>
      </c>
      <c r="X56" s="72">
        <f t="shared" si="11"/>
        <v>0</v>
      </c>
      <c r="Y56" s="72">
        <f t="shared" si="11"/>
        <v>0</v>
      </c>
      <c r="Z56" s="72">
        <f t="shared" si="11"/>
        <v>0</v>
      </c>
      <c r="AA56" s="72">
        <f t="shared" si="11"/>
        <v>0</v>
      </c>
      <c r="AB56" s="72">
        <f t="shared" si="11"/>
        <v>0</v>
      </c>
      <c r="AC56" s="72">
        <f t="shared" si="11"/>
        <v>0</v>
      </c>
      <c r="AD56" s="72">
        <f t="shared" si="11"/>
        <v>0</v>
      </c>
      <c r="AE56" s="72">
        <f t="shared" si="11"/>
        <v>0</v>
      </c>
      <c r="AF56" s="72">
        <f t="shared" si="11"/>
        <v>0</v>
      </c>
      <c r="AG56" s="72">
        <f t="shared" si="11"/>
        <v>0</v>
      </c>
      <c r="AH56" s="72">
        <f t="shared" si="11"/>
        <v>11966</v>
      </c>
      <c r="AI56" s="72">
        <f t="shared" si="11"/>
        <v>881520</v>
      </c>
      <c r="AJ56" s="72">
        <f t="shared" si="11"/>
        <v>13180</v>
      </c>
      <c r="AK56" s="72">
        <f t="shared" si="11"/>
        <v>2407788</v>
      </c>
      <c r="AL56" s="72">
        <f t="shared" si="11"/>
        <v>0</v>
      </c>
      <c r="AM56" s="72">
        <f t="shared" si="11"/>
        <v>0</v>
      </c>
      <c r="AN56" s="72">
        <f t="shared" si="11"/>
        <v>3289308</v>
      </c>
      <c r="AO56" s="72">
        <f t="shared" si="11"/>
        <v>0</v>
      </c>
      <c r="AP56" s="72">
        <f t="shared" si="11"/>
        <v>0</v>
      </c>
      <c r="AQ56" s="72">
        <f t="shared" si="11"/>
        <v>0</v>
      </c>
      <c r="AR56" s="63"/>
      <c r="AU56" s="64"/>
    </row>
    <row r="57" spans="1:47" ht="17.25" customHeight="1" x14ac:dyDescent="0.2">
      <c r="A57" s="53" t="s">
        <v>75</v>
      </c>
      <c r="B57" s="53" t="s">
        <v>76</v>
      </c>
      <c r="C57" s="53" t="s">
        <v>42</v>
      </c>
      <c r="D57" s="53" t="s">
        <v>43</v>
      </c>
      <c r="E57" s="53" t="s">
        <v>44</v>
      </c>
      <c r="F57" s="53">
        <v>19483708</v>
      </c>
      <c r="G57" s="53" t="s">
        <v>45</v>
      </c>
      <c r="H57" s="54">
        <v>3246</v>
      </c>
      <c r="I57" s="54">
        <v>10573</v>
      </c>
      <c r="J57" s="53" t="s">
        <v>46</v>
      </c>
      <c r="K57" s="53">
        <v>348</v>
      </c>
      <c r="L57" s="55">
        <v>44553</v>
      </c>
      <c r="M57" s="56">
        <v>271804</v>
      </c>
      <c r="N57" s="57">
        <v>0</v>
      </c>
      <c r="O57" s="57">
        <v>271804</v>
      </c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>
        <v>11966</v>
      </c>
      <c r="AI57" s="57">
        <v>271804</v>
      </c>
      <c r="AJ57" s="58"/>
      <c r="AK57" s="58"/>
      <c r="AL57" s="58"/>
      <c r="AM57" s="58"/>
      <c r="AN57" s="59">
        <f t="shared" si="0"/>
        <v>271804</v>
      </c>
      <c r="AO57" s="60"/>
      <c r="AP57" s="61"/>
      <c r="AQ57" s="62">
        <f t="shared" si="1"/>
        <v>0</v>
      </c>
      <c r="AR57" s="63" t="s">
        <v>47</v>
      </c>
      <c r="AS57" s="21" t="s">
        <v>48</v>
      </c>
      <c r="AT57" s="21" t="s">
        <v>49</v>
      </c>
      <c r="AU57" s="64"/>
    </row>
    <row r="58" spans="1:47" ht="17.25" customHeight="1" x14ac:dyDescent="0.2">
      <c r="A58" s="53" t="s">
        <v>75</v>
      </c>
      <c r="B58" s="53" t="s">
        <v>76</v>
      </c>
      <c r="C58" s="53" t="s">
        <v>42</v>
      </c>
      <c r="D58" s="53" t="s">
        <v>43</v>
      </c>
      <c r="E58" s="53" t="s">
        <v>44</v>
      </c>
      <c r="F58" s="53">
        <v>19288119</v>
      </c>
      <c r="G58" s="53" t="s">
        <v>50</v>
      </c>
      <c r="H58" s="54">
        <v>3248</v>
      </c>
      <c r="I58" s="54">
        <v>10565</v>
      </c>
      <c r="J58" s="53" t="s">
        <v>46</v>
      </c>
      <c r="K58" s="53">
        <v>315</v>
      </c>
      <c r="L58" s="55">
        <v>44553</v>
      </c>
      <c r="M58" s="56">
        <v>225426</v>
      </c>
      <c r="N58" s="57">
        <v>0</v>
      </c>
      <c r="O58" s="57">
        <v>225426</v>
      </c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>
        <v>13180</v>
      </c>
      <c r="AK58" s="57">
        <v>225426</v>
      </c>
      <c r="AL58" s="58"/>
      <c r="AM58" s="58"/>
      <c r="AN58" s="59">
        <f t="shared" si="0"/>
        <v>225426</v>
      </c>
      <c r="AO58" s="60"/>
      <c r="AP58" s="61"/>
      <c r="AQ58" s="62">
        <f t="shared" si="1"/>
        <v>0</v>
      </c>
      <c r="AR58" s="63" t="s">
        <v>47</v>
      </c>
      <c r="AS58" s="21" t="s">
        <v>48</v>
      </c>
      <c r="AT58" s="21" t="s">
        <v>49</v>
      </c>
      <c r="AU58" s="64"/>
    </row>
    <row r="59" spans="1:47" ht="17.25" customHeight="1" x14ac:dyDescent="0.2">
      <c r="A59" s="66" t="str">
        <f>+A58</f>
        <v>3-01-001-01-01-02-0003-01</v>
      </c>
      <c r="B59" s="66" t="str">
        <f>+B58</f>
        <v>Prima Semestral Administrativos</v>
      </c>
      <c r="C59" s="66"/>
      <c r="D59" s="66"/>
      <c r="E59" s="66"/>
      <c r="F59" s="66"/>
      <c r="G59" s="66"/>
      <c r="H59" s="67"/>
      <c r="I59" s="68"/>
      <c r="J59" s="66"/>
      <c r="K59" s="66"/>
      <c r="L59" s="69"/>
      <c r="M59" s="70"/>
      <c r="N59" s="71" t="str">
        <f>+B59</f>
        <v>Prima Semestral Administrativos</v>
      </c>
      <c r="O59" s="72">
        <f>SUM(O57:O58)</f>
        <v>497230</v>
      </c>
      <c r="P59" s="72">
        <f t="shared" ref="P59:AQ59" si="12">SUM(P57:P58)</f>
        <v>0</v>
      </c>
      <c r="Q59" s="72">
        <f t="shared" si="12"/>
        <v>0</v>
      </c>
      <c r="R59" s="72">
        <f t="shared" si="12"/>
        <v>0</v>
      </c>
      <c r="S59" s="72">
        <f t="shared" si="12"/>
        <v>0</v>
      </c>
      <c r="T59" s="72">
        <f t="shared" si="12"/>
        <v>0</v>
      </c>
      <c r="U59" s="72">
        <f t="shared" si="12"/>
        <v>0</v>
      </c>
      <c r="V59" s="72">
        <f t="shared" si="12"/>
        <v>0</v>
      </c>
      <c r="W59" s="72">
        <f t="shared" si="12"/>
        <v>0</v>
      </c>
      <c r="X59" s="72">
        <f t="shared" si="12"/>
        <v>0</v>
      </c>
      <c r="Y59" s="72">
        <f t="shared" si="12"/>
        <v>0</v>
      </c>
      <c r="Z59" s="72">
        <f t="shared" si="12"/>
        <v>0</v>
      </c>
      <c r="AA59" s="72">
        <f t="shared" si="12"/>
        <v>0</v>
      </c>
      <c r="AB59" s="72">
        <f t="shared" si="12"/>
        <v>0</v>
      </c>
      <c r="AC59" s="72">
        <f t="shared" si="12"/>
        <v>0</v>
      </c>
      <c r="AD59" s="72">
        <f t="shared" si="12"/>
        <v>0</v>
      </c>
      <c r="AE59" s="72">
        <f t="shared" si="12"/>
        <v>0</v>
      </c>
      <c r="AF59" s="72">
        <f t="shared" si="12"/>
        <v>0</v>
      </c>
      <c r="AG59" s="72">
        <f t="shared" si="12"/>
        <v>0</v>
      </c>
      <c r="AH59" s="72">
        <f t="shared" si="12"/>
        <v>11966</v>
      </c>
      <c r="AI59" s="72">
        <f t="shared" si="12"/>
        <v>271804</v>
      </c>
      <c r="AJ59" s="72">
        <f t="shared" si="12"/>
        <v>13180</v>
      </c>
      <c r="AK59" s="72">
        <f t="shared" si="12"/>
        <v>225426</v>
      </c>
      <c r="AL59" s="72">
        <f t="shared" si="12"/>
        <v>0</v>
      </c>
      <c r="AM59" s="72">
        <f t="shared" si="12"/>
        <v>0</v>
      </c>
      <c r="AN59" s="72">
        <f t="shared" si="12"/>
        <v>497230</v>
      </c>
      <c r="AO59" s="72">
        <f t="shared" si="12"/>
        <v>0</v>
      </c>
      <c r="AP59" s="72">
        <f t="shared" si="12"/>
        <v>0</v>
      </c>
      <c r="AQ59" s="72">
        <f t="shared" si="12"/>
        <v>0</v>
      </c>
      <c r="AR59" s="63"/>
      <c r="AU59" s="64"/>
    </row>
    <row r="60" spans="1:47" ht="17.25" customHeight="1" x14ac:dyDescent="0.2">
      <c r="A60" s="53" t="s">
        <v>77</v>
      </c>
      <c r="B60" s="53" t="s">
        <v>78</v>
      </c>
      <c r="C60" s="53" t="s">
        <v>54</v>
      </c>
      <c r="D60" s="53" t="s">
        <v>43</v>
      </c>
      <c r="E60" s="53" t="s">
        <v>44</v>
      </c>
      <c r="F60" s="53">
        <v>19476164</v>
      </c>
      <c r="G60" s="53" t="s">
        <v>70</v>
      </c>
      <c r="H60" s="65">
        <v>1878</v>
      </c>
      <c r="I60" s="54">
        <v>10571</v>
      </c>
      <c r="J60" s="53" t="s">
        <v>46</v>
      </c>
      <c r="K60" s="53">
        <v>345</v>
      </c>
      <c r="L60" s="55">
        <v>44553</v>
      </c>
      <c r="M60" s="56">
        <v>842718</v>
      </c>
      <c r="N60" s="57">
        <v>0</v>
      </c>
      <c r="O60" s="57">
        <v>842718</v>
      </c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9">
        <f t="shared" si="0"/>
        <v>0</v>
      </c>
      <c r="AO60" s="60"/>
      <c r="AP60" s="61"/>
      <c r="AQ60" s="62">
        <f t="shared" si="1"/>
        <v>842718</v>
      </c>
      <c r="AR60" s="63" t="s">
        <v>47</v>
      </c>
      <c r="AS60" s="21" t="s">
        <v>48</v>
      </c>
      <c r="AT60" s="21" t="s">
        <v>49</v>
      </c>
      <c r="AU60" s="64"/>
    </row>
    <row r="61" spans="1:47" ht="17.25" customHeight="1" x14ac:dyDescent="0.2">
      <c r="A61" s="53" t="s">
        <v>77</v>
      </c>
      <c r="B61" s="53" t="s">
        <v>78</v>
      </c>
      <c r="C61" s="53" t="s">
        <v>54</v>
      </c>
      <c r="D61" s="53" t="s">
        <v>43</v>
      </c>
      <c r="E61" s="53" t="s">
        <v>44</v>
      </c>
      <c r="F61" s="53">
        <v>41609727</v>
      </c>
      <c r="G61" s="53" t="s">
        <v>55</v>
      </c>
      <c r="H61" s="65">
        <v>1912</v>
      </c>
      <c r="I61" s="65">
        <v>6506</v>
      </c>
      <c r="J61" s="53" t="s">
        <v>46</v>
      </c>
      <c r="K61" s="53">
        <v>192</v>
      </c>
      <c r="L61" s="55">
        <v>44440</v>
      </c>
      <c r="M61" s="56">
        <v>5190196</v>
      </c>
      <c r="N61" s="57">
        <v>0</v>
      </c>
      <c r="O61" s="57">
        <v>5190196</v>
      </c>
      <c r="P61" s="58"/>
      <c r="Q61" s="58"/>
      <c r="R61" s="58">
        <v>326</v>
      </c>
      <c r="S61" s="58">
        <v>5190196</v>
      </c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9">
        <f t="shared" si="0"/>
        <v>5190196</v>
      </c>
      <c r="AO61" s="60"/>
      <c r="AP61" s="61"/>
      <c r="AQ61" s="62">
        <f t="shared" si="1"/>
        <v>0</v>
      </c>
      <c r="AR61" s="63" t="s">
        <v>47</v>
      </c>
      <c r="AS61" s="21" t="s">
        <v>48</v>
      </c>
      <c r="AT61" s="21" t="s">
        <v>49</v>
      </c>
      <c r="AU61" s="64"/>
    </row>
    <row r="62" spans="1:47" ht="17.25" customHeight="1" x14ac:dyDescent="0.2">
      <c r="A62" s="53" t="s">
        <v>77</v>
      </c>
      <c r="B62" s="53" t="s">
        <v>78</v>
      </c>
      <c r="C62" s="53" t="s">
        <v>42</v>
      </c>
      <c r="D62" s="53" t="s">
        <v>43</v>
      </c>
      <c r="E62" s="53" t="s">
        <v>44</v>
      </c>
      <c r="F62" s="53">
        <v>17170823</v>
      </c>
      <c r="G62" s="53" t="s">
        <v>56</v>
      </c>
      <c r="H62" s="54">
        <v>2390</v>
      </c>
      <c r="I62" s="65">
        <v>10578</v>
      </c>
      <c r="J62" s="53" t="s">
        <v>46</v>
      </c>
      <c r="K62" s="53">
        <v>357</v>
      </c>
      <c r="L62" s="55">
        <v>44553</v>
      </c>
      <c r="M62" s="56">
        <v>2141278</v>
      </c>
      <c r="N62" s="57">
        <v>0</v>
      </c>
      <c r="O62" s="57">
        <v>2141278</v>
      </c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9">
        <f t="shared" si="0"/>
        <v>0</v>
      </c>
      <c r="AO62" s="60"/>
      <c r="AP62" s="61"/>
      <c r="AQ62" s="62">
        <f t="shared" si="1"/>
        <v>2141278</v>
      </c>
      <c r="AR62" s="63" t="s">
        <v>47</v>
      </c>
      <c r="AS62" s="21" t="s">
        <v>48</v>
      </c>
      <c r="AT62" s="21" t="s">
        <v>49</v>
      </c>
      <c r="AU62" s="64"/>
    </row>
    <row r="63" spans="1:47" ht="17.25" customHeight="1" x14ac:dyDescent="0.2">
      <c r="A63" s="53" t="s">
        <v>77</v>
      </c>
      <c r="B63" s="53" t="s">
        <v>78</v>
      </c>
      <c r="C63" s="53" t="s">
        <v>42</v>
      </c>
      <c r="D63" s="53" t="s">
        <v>43</v>
      </c>
      <c r="E63" s="53" t="s">
        <v>44</v>
      </c>
      <c r="F63" s="53">
        <v>41609727</v>
      </c>
      <c r="G63" s="53" t="s">
        <v>55</v>
      </c>
      <c r="H63" s="54">
        <v>3221</v>
      </c>
      <c r="I63" s="54">
        <v>10575</v>
      </c>
      <c r="J63" s="53" t="s">
        <v>46</v>
      </c>
      <c r="K63" s="53">
        <v>352</v>
      </c>
      <c r="L63" s="55">
        <v>44553</v>
      </c>
      <c r="M63" s="75">
        <v>131748</v>
      </c>
      <c r="N63" s="57">
        <v>0</v>
      </c>
      <c r="O63" s="57">
        <v>131748</v>
      </c>
      <c r="P63" s="58"/>
      <c r="Q63" s="58"/>
      <c r="R63" s="58">
        <v>326</v>
      </c>
      <c r="S63" s="58">
        <v>131748</v>
      </c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9">
        <f t="shared" si="0"/>
        <v>131748</v>
      </c>
      <c r="AO63" s="60"/>
      <c r="AP63" s="61"/>
      <c r="AQ63" s="62">
        <f t="shared" si="1"/>
        <v>0</v>
      </c>
      <c r="AR63" s="63" t="s">
        <v>47</v>
      </c>
      <c r="AS63" s="21" t="s">
        <v>48</v>
      </c>
      <c r="AT63" s="21" t="s">
        <v>49</v>
      </c>
      <c r="AU63" s="64"/>
    </row>
    <row r="64" spans="1:47" ht="17.25" customHeight="1" x14ac:dyDescent="0.2">
      <c r="A64" s="53" t="s">
        <v>77</v>
      </c>
      <c r="B64" s="53" t="s">
        <v>78</v>
      </c>
      <c r="C64" s="53" t="s">
        <v>42</v>
      </c>
      <c r="D64" s="53" t="s">
        <v>43</v>
      </c>
      <c r="E64" s="53" t="s">
        <v>44</v>
      </c>
      <c r="F64" s="53">
        <v>17170823</v>
      </c>
      <c r="G64" s="53" t="s">
        <v>56</v>
      </c>
      <c r="H64" s="54">
        <v>3364</v>
      </c>
      <c r="I64" s="65">
        <v>10579</v>
      </c>
      <c r="J64" s="53" t="s">
        <v>46</v>
      </c>
      <c r="K64" s="53">
        <v>357</v>
      </c>
      <c r="L64" s="55">
        <v>44553</v>
      </c>
      <c r="M64" s="76">
        <v>54304</v>
      </c>
      <c r="N64" s="57">
        <v>0</v>
      </c>
      <c r="O64" s="57">
        <v>54304</v>
      </c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9">
        <f t="shared" si="0"/>
        <v>0</v>
      </c>
      <c r="AO64" s="60"/>
      <c r="AP64" s="61"/>
      <c r="AQ64" s="62">
        <f t="shared" si="1"/>
        <v>54304</v>
      </c>
      <c r="AR64" s="63" t="s">
        <v>47</v>
      </c>
      <c r="AS64" s="21" t="s">
        <v>48</v>
      </c>
      <c r="AT64" s="21" t="s">
        <v>49</v>
      </c>
      <c r="AU64" s="64"/>
    </row>
    <row r="65" spans="1:51" ht="17.25" customHeight="1" x14ac:dyDescent="0.2">
      <c r="A65" s="53" t="s">
        <v>77</v>
      </c>
      <c r="B65" s="53" t="s">
        <v>78</v>
      </c>
      <c r="C65" s="53" t="s">
        <v>42</v>
      </c>
      <c r="D65" s="53" t="s">
        <v>43</v>
      </c>
      <c r="E65" s="53" t="s">
        <v>44</v>
      </c>
      <c r="F65" s="53">
        <v>19331673</v>
      </c>
      <c r="G65" s="53" t="s">
        <v>57</v>
      </c>
      <c r="H65" s="54">
        <v>3507</v>
      </c>
      <c r="I65" s="54">
        <v>10572</v>
      </c>
      <c r="J65" s="53" t="s">
        <v>46</v>
      </c>
      <c r="K65" s="53">
        <v>346</v>
      </c>
      <c r="L65" s="55">
        <v>44553</v>
      </c>
      <c r="M65" s="56">
        <v>9660196</v>
      </c>
      <c r="N65" s="57">
        <v>0</v>
      </c>
      <c r="O65" s="57">
        <v>9660196</v>
      </c>
      <c r="P65" s="58"/>
      <c r="Q65" s="58"/>
      <c r="R65" s="58"/>
      <c r="S65" s="58"/>
      <c r="T65" s="58">
        <v>2030</v>
      </c>
      <c r="U65" s="58">
        <v>9660196</v>
      </c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9">
        <f t="shared" si="0"/>
        <v>9660196</v>
      </c>
      <c r="AO65" s="60"/>
      <c r="AP65" s="61"/>
      <c r="AQ65" s="62">
        <f t="shared" si="1"/>
        <v>0</v>
      </c>
      <c r="AR65" s="63" t="s">
        <v>47</v>
      </c>
      <c r="AS65" s="21" t="s">
        <v>48</v>
      </c>
      <c r="AT65" s="21" t="s">
        <v>49</v>
      </c>
      <c r="AU65" s="64"/>
    </row>
    <row r="66" spans="1:51" ht="17.25" customHeight="1" x14ac:dyDescent="0.2">
      <c r="A66" s="66" t="str">
        <f>+A65</f>
        <v>3-01-001-01-01-02-0003-02</v>
      </c>
      <c r="B66" s="66" t="str">
        <f>+B65</f>
        <v>Prima Semestral Docentes</v>
      </c>
      <c r="C66" s="66"/>
      <c r="D66" s="66"/>
      <c r="E66" s="66"/>
      <c r="F66" s="66"/>
      <c r="G66" s="66"/>
      <c r="H66" s="67"/>
      <c r="I66" s="68"/>
      <c r="J66" s="66"/>
      <c r="K66" s="66"/>
      <c r="L66" s="69"/>
      <c r="M66" s="70"/>
      <c r="N66" s="71" t="str">
        <f>+B66</f>
        <v>Prima Semestral Docentes</v>
      </c>
      <c r="O66" s="72">
        <f>SUM(O60:O65)</f>
        <v>18020440</v>
      </c>
      <c r="P66" s="72">
        <f t="shared" ref="P66:AQ66" si="13">SUM(P60:P65)</f>
        <v>0</v>
      </c>
      <c r="Q66" s="72">
        <f t="shared" si="13"/>
        <v>0</v>
      </c>
      <c r="R66" s="72">
        <f t="shared" si="13"/>
        <v>652</v>
      </c>
      <c r="S66" s="72">
        <f t="shared" si="13"/>
        <v>5321944</v>
      </c>
      <c r="T66" s="72">
        <f t="shared" si="13"/>
        <v>2030</v>
      </c>
      <c r="U66" s="72">
        <f t="shared" si="13"/>
        <v>9660196</v>
      </c>
      <c r="V66" s="72">
        <f t="shared" si="13"/>
        <v>0</v>
      </c>
      <c r="W66" s="72">
        <f t="shared" si="13"/>
        <v>0</v>
      </c>
      <c r="X66" s="72">
        <f t="shared" si="13"/>
        <v>0</v>
      </c>
      <c r="Y66" s="72">
        <f t="shared" si="13"/>
        <v>0</v>
      </c>
      <c r="Z66" s="72">
        <f t="shared" si="13"/>
        <v>0</v>
      </c>
      <c r="AA66" s="72">
        <f t="shared" si="13"/>
        <v>0</v>
      </c>
      <c r="AB66" s="72">
        <f t="shared" si="13"/>
        <v>0</v>
      </c>
      <c r="AC66" s="72">
        <f t="shared" si="13"/>
        <v>0</v>
      </c>
      <c r="AD66" s="72">
        <f t="shared" si="13"/>
        <v>0</v>
      </c>
      <c r="AE66" s="72">
        <f t="shared" si="13"/>
        <v>0</v>
      </c>
      <c r="AF66" s="72">
        <f t="shared" si="13"/>
        <v>0</v>
      </c>
      <c r="AG66" s="72">
        <f t="shared" si="13"/>
        <v>0</v>
      </c>
      <c r="AH66" s="72">
        <f t="shared" si="13"/>
        <v>0</v>
      </c>
      <c r="AI66" s="72">
        <f t="shared" si="13"/>
        <v>0</v>
      </c>
      <c r="AJ66" s="72">
        <f t="shared" si="13"/>
        <v>0</v>
      </c>
      <c r="AK66" s="72">
        <f t="shared" si="13"/>
        <v>0</v>
      </c>
      <c r="AL66" s="72">
        <f t="shared" si="13"/>
        <v>0</v>
      </c>
      <c r="AM66" s="72">
        <f t="shared" si="13"/>
        <v>0</v>
      </c>
      <c r="AN66" s="72">
        <f t="shared" si="13"/>
        <v>14982140</v>
      </c>
      <c r="AO66" s="72">
        <f t="shared" si="13"/>
        <v>0</v>
      </c>
      <c r="AP66" s="72">
        <f t="shared" si="13"/>
        <v>0</v>
      </c>
      <c r="AQ66" s="72">
        <f t="shared" si="13"/>
        <v>3038300</v>
      </c>
      <c r="AR66" s="63"/>
      <c r="AU66" s="64"/>
    </row>
    <row r="67" spans="1:51" s="77" customFormat="1" ht="17.25" customHeight="1" x14ac:dyDescent="0.2">
      <c r="A67" s="53" t="s">
        <v>79</v>
      </c>
      <c r="B67" s="53" t="s">
        <v>80</v>
      </c>
      <c r="C67" s="53" t="s">
        <v>42</v>
      </c>
      <c r="D67" s="53" t="s">
        <v>43</v>
      </c>
      <c r="E67" s="53" t="s">
        <v>44</v>
      </c>
      <c r="F67" s="53">
        <v>80792580</v>
      </c>
      <c r="G67" s="53" t="s">
        <v>51</v>
      </c>
      <c r="H67" s="65">
        <v>3285</v>
      </c>
      <c r="I67" s="65">
        <v>10566</v>
      </c>
      <c r="J67" s="53" t="s">
        <v>46</v>
      </c>
      <c r="K67" s="53">
        <v>326</v>
      </c>
      <c r="L67" s="55">
        <v>44553</v>
      </c>
      <c r="M67" s="75">
        <v>33482</v>
      </c>
      <c r="N67" s="57">
        <v>0</v>
      </c>
      <c r="O67" s="57">
        <v>33482</v>
      </c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9">
        <f t="shared" si="0"/>
        <v>0</v>
      </c>
      <c r="AO67" s="60"/>
      <c r="AP67" s="61"/>
      <c r="AQ67" s="62">
        <f t="shared" si="1"/>
        <v>33482</v>
      </c>
      <c r="AR67" s="63" t="s">
        <v>47</v>
      </c>
      <c r="AS67" s="21" t="s">
        <v>48</v>
      </c>
      <c r="AT67" s="21" t="s">
        <v>49</v>
      </c>
      <c r="AU67" s="64"/>
      <c r="AW67" s="21"/>
      <c r="AX67" s="21"/>
      <c r="AY67" s="21"/>
    </row>
    <row r="68" spans="1:51" s="78" customFormat="1" ht="17.25" customHeight="1" x14ac:dyDescent="0.2">
      <c r="A68" s="66" t="str">
        <f>+A67</f>
        <v>3-01-001-01-02-03-0001-01</v>
      </c>
      <c r="B68" s="66" t="str">
        <f>+B67</f>
        <v>Cesantias Fondos Publicos Administrativos</v>
      </c>
      <c r="C68" s="66"/>
      <c r="D68" s="66"/>
      <c r="E68" s="66"/>
      <c r="F68" s="66"/>
      <c r="G68" s="66"/>
      <c r="H68" s="67"/>
      <c r="I68" s="68"/>
      <c r="J68" s="66"/>
      <c r="K68" s="66"/>
      <c r="L68" s="69"/>
      <c r="M68" s="70"/>
      <c r="N68" s="71" t="str">
        <f>+B68</f>
        <v>Cesantias Fondos Publicos Administrativos</v>
      </c>
      <c r="O68" s="72">
        <f>SUM(O67)</f>
        <v>33482</v>
      </c>
      <c r="P68" s="72">
        <f t="shared" ref="P68:AQ68" si="14">SUM(P67)</f>
        <v>0</v>
      </c>
      <c r="Q68" s="72">
        <f t="shared" si="14"/>
        <v>0</v>
      </c>
      <c r="R68" s="72">
        <f t="shared" si="14"/>
        <v>0</v>
      </c>
      <c r="S68" s="72">
        <f t="shared" si="14"/>
        <v>0</v>
      </c>
      <c r="T68" s="72">
        <f t="shared" si="14"/>
        <v>0</v>
      </c>
      <c r="U68" s="72">
        <f t="shared" si="14"/>
        <v>0</v>
      </c>
      <c r="V68" s="72">
        <f t="shared" si="14"/>
        <v>0</v>
      </c>
      <c r="W68" s="72">
        <f t="shared" si="14"/>
        <v>0</v>
      </c>
      <c r="X68" s="72">
        <f t="shared" si="14"/>
        <v>0</v>
      </c>
      <c r="Y68" s="72">
        <f t="shared" si="14"/>
        <v>0</v>
      </c>
      <c r="Z68" s="72">
        <f t="shared" si="14"/>
        <v>0</v>
      </c>
      <c r="AA68" s="72">
        <f t="shared" si="14"/>
        <v>0</v>
      </c>
      <c r="AB68" s="72">
        <f t="shared" si="14"/>
        <v>0</v>
      </c>
      <c r="AC68" s="72">
        <f t="shared" si="14"/>
        <v>0</v>
      </c>
      <c r="AD68" s="72">
        <f t="shared" si="14"/>
        <v>0</v>
      </c>
      <c r="AE68" s="72">
        <f t="shared" si="14"/>
        <v>0</v>
      </c>
      <c r="AF68" s="72">
        <f t="shared" si="14"/>
        <v>0</v>
      </c>
      <c r="AG68" s="72">
        <f t="shared" si="14"/>
        <v>0</v>
      </c>
      <c r="AH68" s="72">
        <f t="shared" si="14"/>
        <v>0</v>
      </c>
      <c r="AI68" s="72">
        <f t="shared" si="14"/>
        <v>0</v>
      </c>
      <c r="AJ68" s="72">
        <f t="shared" si="14"/>
        <v>0</v>
      </c>
      <c r="AK68" s="72">
        <f t="shared" si="14"/>
        <v>0</v>
      </c>
      <c r="AL68" s="72">
        <f t="shared" si="14"/>
        <v>0</v>
      </c>
      <c r="AM68" s="72">
        <f t="shared" si="14"/>
        <v>0</v>
      </c>
      <c r="AN68" s="72">
        <f t="shared" si="14"/>
        <v>0</v>
      </c>
      <c r="AO68" s="72">
        <f t="shared" si="14"/>
        <v>0</v>
      </c>
      <c r="AP68" s="72">
        <f t="shared" si="14"/>
        <v>0</v>
      </c>
      <c r="AQ68" s="72">
        <f t="shared" si="14"/>
        <v>33482</v>
      </c>
      <c r="AR68" s="63"/>
      <c r="AS68" s="73"/>
      <c r="AT68" s="73"/>
      <c r="AU68" s="64"/>
      <c r="AW68" s="21"/>
      <c r="AX68" s="21"/>
      <c r="AY68" s="21"/>
    </row>
    <row r="69" spans="1:51" ht="17.25" customHeight="1" x14ac:dyDescent="0.2">
      <c r="A69" s="53" t="s">
        <v>81</v>
      </c>
      <c r="B69" s="53" t="s">
        <v>82</v>
      </c>
      <c r="C69" s="53" t="s">
        <v>42</v>
      </c>
      <c r="D69" s="53" t="s">
        <v>43</v>
      </c>
      <c r="E69" s="53" t="s">
        <v>44</v>
      </c>
      <c r="F69" s="53">
        <v>41609727</v>
      </c>
      <c r="G69" s="53" t="s">
        <v>55</v>
      </c>
      <c r="H69" s="65">
        <v>3220</v>
      </c>
      <c r="I69" s="65">
        <v>10583</v>
      </c>
      <c r="J69" s="53" t="s">
        <v>46</v>
      </c>
      <c r="K69" s="53">
        <v>350</v>
      </c>
      <c r="L69" s="55">
        <v>44557</v>
      </c>
      <c r="M69" s="75">
        <v>47305</v>
      </c>
      <c r="N69" s="57">
        <v>0</v>
      </c>
      <c r="O69" s="57">
        <v>47305</v>
      </c>
      <c r="P69" s="58"/>
      <c r="Q69" s="58"/>
      <c r="R69" s="58">
        <v>324</v>
      </c>
      <c r="S69" s="58">
        <v>47305</v>
      </c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9">
        <f t="shared" si="0"/>
        <v>47305</v>
      </c>
      <c r="AO69" s="60"/>
      <c r="AP69" s="61"/>
      <c r="AQ69" s="62">
        <f t="shared" si="1"/>
        <v>0</v>
      </c>
      <c r="AR69" s="63" t="s">
        <v>47</v>
      </c>
      <c r="AS69" s="21" t="s">
        <v>48</v>
      </c>
      <c r="AT69" s="21" t="s">
        <v>49</v>
      </c>
      <c r="AU69" s="64"/>
    </row>
    <row r="70" spans="1:51" s="78" customFormat="1" ht="17.25" customHeight="1" x14ac:dyDescent="0.2">
      <c r="A70" s="66" t="str">
        <f>+A69</f>
        <v>3-01-001-01-02-03-0001-02</v>
      </c>
      <c r="B70" s="66" t="str">
        <f>+B69</f>
        <v>Cesantias Fondos Publicos Docentes</v>
      </c>
      <c r="C70" s="66"/>
      <c r="D70" s="66"/>
      <c r="E70" s="66"/>
      <c r="F70" s="66"/>
      <c r="G70" s="66"/>
      <c r="H70" s="67"/>
      <c r="I70" s="68"/>
      <c r="J70" s="66"/>
      <c r="K70" s="66"/>
      <c r="L70" s="69"/>
      <c r="M70" s="70"/>
      <c r="N70" s="71" t="str">
        <f>+B70</f>
        <v>Cesantias Fondos Publicos Docentes</v>
      </c>
      <c r="O70" s="72">
        <f>SUM(O69)</f>
        <v>47305</v>
      </c>
      <c r="P70" s="72">
        <f t="shared" ref="P70:AQ70" si="15">SUM(P69)</f>
        <v>0</v>
      </c>
      <c r="Q70" s="72">
        <f t="shared" si="15"/>
        <v>0</v>
      </c>
      <c r="R70" s="72">
        <f t="shared" si="15"/>
        <v>324</v>
      </c>
      <c r="S70" s="72">
        <f t="shared" si="15"/>
        <v>47305</v>
      </c>
      <c r="T70" s="72">
        <f t="shared" si="15"/>
        <v>0</v>
      </c>
      <c r="U70" s="72">
        <f t="shared" si="15"/>
        <v>0</v>
      </c>
      <c r="V70" s="72">
        <f t="shared" si="15"/>
        <v>0</v>
      </c>
      <c r="W70" s="72">
        <f t="shared" si="15"/>
        <v>0</v>
      </c>
      <c r="X70" s="72">
        <f t="shared" si="15"/>
        <v>0</v>
      </c>
      <c r="Y70" s="72">
        <f t="shared" si="15"/>
        <v>0</v>
      </c>
      <c r="Z70" s="72">
        <f t="shared" si="15"/>
        <v>0</v>
      </c>
      <c r="AA70" s="72">
        <f t="shared" si="15"/>
        <v>0</v>
      </c>
      <c r="AB70" s="72">
        <f t="shared" si="15"/>
        <v>0</v>
      </c>
      <c r="AC70" s="72">
        <f t="shared" si="15"/>
        <v>0</v>
      </c>
      <c r="AD70" s="72">
        <f t="shared" si="15"/>
        <v>0</v>
      </c>
      <c r="AE70" s="72">
        <f t="shared" si="15"/>
        <v>0</v>
      </c>
      <c r="AF70" s="72">
        <f t="shared" si="15"/>
        <v>0</v>
      </c>
      <c r="AG70" s="72">
        <f t="shared" si="15"/>
        <v>0</v>
      </c>
      <c r="AH70" s="72">
        <f t="shared" si="15"/>
        <v>0</v>
      </c>
      <c r="AI70" s="72">
        <f t="shared" si="15"/>
        <v>0</v>
      </c>
      <c r="AJ70" s="72">
        <f t="shared" si="15"/>
        <v>0</v>
      </c>
      <c r="AK70" s="72">
        <f t="shared" si="15"/>
        <v>0</v>
      </c>
      <c r="AL70" s="72">
        <f t="shared" si="15"/>
        <v>0</v>
      </c>
      <c r="AM70" s="72">
        <f t="shared" si="15"/>
        <v>0</v>
      </c>
      <c r="AN70" s="72">
        <f t="shared" si="15"/>
        <v>47305</v>
      </c>
      <c r="AO70" s="72">
        <f t="shared" si="15"/>
        <v>0</v>
      </c>
      <c r="AP70" s="72">
        <f t="shared" si="15"/>
        <v>0</v>
      </c>
      <c r="AQ70" s="72">
        <f t="shared" si="15"/>
        <v>0</v>
      </c>
      <c r="AR70" s="63"/>
      <c r="AS70" s="73"/>
      <c r="AT70" s="73"/>
      <c r="AU70" s="64"/>
      <c r="AW70" s="21"/>
      <c r="AX70" s="21"/>
      <c r="AY70" s="21"/>
    </row>
    <row r="71" spans="1:51" ht="17.25" customHeight="1" x14ac:dyDescent="0.2">
      <c r="A71" s="53" t="s">
        <v>83</v>
      </c>
      <c r="B71" s="53" t="s">
        <v>84</v>
      </c>
      <c r="C71" s="53" t="s">
        <v>42</v>
      </c>
      <c r="D71" s="53" t="s">
        <v>43</v>
      </c>
      <c r="E71" s="53" t="s">
        <v>44</v>
      </c>
      <c r="F71" s="53">
        <v>10241493</v>
      </c>
      <c r="G71" s="53" t="s">
        <v>85</v>
      </c>
      <c r="H71" s="65">
        <v>3479</v>
      </c>
      <c r="I71" s="54">
        <v>10568</v>
      </c>
      <c r="J71" s="53" t="s">
        <v>46</v>
      </c>
      <c r="K71" s="53">
        <v>334</v>
      </c>
      <c r="L71" s="55">
        <v>44553</v>
      </c>
      <c r="M71" s="56">
        <v>4081046</v>
      </c>
      <c r="N71" s="57">
        <v>0</v>
      </c>
      <c r="O71" s="57">
        <v>4081046</v>
      </c>
      <c r="P71" s="58"/>
      <c r="Q71" s="58"/>
      <c r="R71" s="58"/>
      <c r="S71" s="58"/>
      <c r="T71" s="58">
        <v>1520</v>
      </c>
      <c r="U71" s="58">
        <v>4081046</v>
      </c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9">
        <f t="shared" si="0"/>
        <v>4081046</v>
      </c>
      <c r="AO71" s="60"/>
      <c r="AP71" s="61"/>
      <c r="AQ71" s="62">
        <f t="shared" si="1"/>
        <v>0</v>
      </c>
      <c r="AR71" s="63" t="s">
        <v>47</v>
      </c>
      <c r="AS71" s="21" t="s">
        <v>48</v>
      </c>
      <c r="AT71" s="21" t="s">
        <v>49</v>
      </c>
      <c r="AU71" s="64"/>
    </row>
    <row r="72" spans="1:51" s="73" customFormat="1" ht="17.25" customHeight="1" x14ac:dyDescent="0.2">
      <c r="A72" s="66" t="str">
        <f>+A71</f>
        <v>3-01-001-01-02-03-0002-02</v>
      </c>
      <c r="B72" s="66" t="str">
        <f>+B71</f>
        <v>Cesantias Fondos Privados Docentes</v>
      </c>
      <c r="C72" s="66"/>
      <c r="D72" s="66"/>
      <c r="E72" s="66"/>
      <c r="F72" s="66"/>
      <c r="G72" s="66"/>
      <c r="H72" s="67"/>
      <c r="I72" s="68"/>
      <c r="J72" s="66"/>
      <c r="K72" s="66"/>
      <c r="L72" s="69"/>
      <c r="M72" s="70"/>
      <c r="N72" s="71" t="str">
        <f>+B72</f>
        <v>Cesantias Fondos Privados Docentes</v>
      </c>
      <c r="O72" s="72">
        <f>SUM(O71)</f>
        <v>4081046</v>
      </c>
      <c r="P72" s="72">
        <f t="shared" ref="P72:AQ72" si="16">SUM(P71)</f>
        <v>0</v>
      </c>
      <c r="Q72" s="72">
        <f t="shared" si="16"/>
        <v>0</v>
      </c>
      <c r="R72" s="72">
        <f t="shared" si="16"/>
        <v>0</v>
      </c>
      <c r="S72" s="72">
        <f t="shared" si="16"/>
        <v>0</v>
      </c>
      <c r="T72" s="72">
        <f t="shared" si="16"/>
        <v>1520</v>
      </c>
      <c r="U72" s="72">
        <f t="shared" si="16"/>
        <v>4081046</v>
      </c>
      <c r="V72" s="72">
        <f t="shared" si="16"/>
        <v>0</v>
      </c>
      <c r="W72" s="72">
        <f t="shared" si="16"/>
        <v>0</v>
      </c>
      <c r="X72" s="72">
        <f t="shared" si="16"/>
        <v>0</v>
      </c>
      <c r="Y72" s="72">
        <f t="shared" si="16"/>
        <v>0</v>
      </c>
      <c r="Z72" s="72">
        <f t="shared" si="16"/>
        <v>0</v>
      </c>
      <c r="AA72" s="72">
        <f t="shared" si="16"/>
        <v>0</v>
      </c>
      <c r="AB72" s="72">
        <f t="shared" si="16"/>
        <v>0</v>
      </c>
      <c r="AC72" s="72">
        <f t="shared" si="16"/>
        <v>0</v>
      </c>
      <c r="AD72" s="72">
        <f t="shared" si="16"/>
        <v>0</v>
      </c>
      <c r="AE72" s="72">
        <f t="shared" si="16"/>
        <v>0</v>
      </c>
      <c r="AF72" s="72">
        <f t="shared" si="16"/>
        <v>0</v>
      </c>
      <c r="AG72" s="72">
        <f t="shared" si="16"/>
        <v>0</v>
      </c>
      <c r="AH72" s="72">
        <f t="shared" si="16"/>
        <v>0</v>
      </c>
      <c r="AI72" s="72">
        <f t="shared" si="16"/>
        <v>0</v>
      </c>
      <c r="AJ72" s="72">
        <f t="shared" si="16"/>
        <v>0</v>
      </c>
      <c r="AK72" s="72">
        <f t="shared" si="16"/>
        <v>0</v>
      </c>
      <c r="AL72" s="72">
        <f t="shared" si="16"/>
        <v>0</v>
      </c>
      <c r="AM72" s="72">
        <f t="shared" si="16"/>
        <v>0</v>
      </c>
      <c r="AN72" s="72">
        <f t="shared" si="16"/>
        <v>4081046</v>
      </c>
      <c r="AO72" s="72">
        <f t="shared" si="16"/>
        <v>0</v>
      </c>
      <c r="AP72" s="72">
        <f t="shared" si="16"/>
        <v>0</v>
      </c>
      <c r="AQ72" s="72">
        <f t="shared" si="16"/>
        <v>0</v>
      </c>
      <c r="AR72" s="63"/>
      <c r="AU72" s="64"/>
      <c r="AW72" s="21"/>
      <c r="AX72" s="21"/>
      <c r="AY72" s="21"/>
    </row>
    <row r="73" spans="1:51" ht="17.25" customHeight="1" x14ac:dyDescent="0.2">
      <c r="A73" s="53" t="s">
        <v>86</v>
      </c>
      <c r="B73" s="79" t="s">
        <v>87</v>
      </c>
      <c r="C73" s="53" t="s">
        <v>88</v>
      </c>
      <c r="D73" s="53" t="s">
        <v>89</v>
      </c>
      <c r="E73" s="53" t="s">
        <v>90</v>
      </c>
      <c r="F73" s="53">
        <v>860066942</v>
      </c>
      <c r="G73" s="53" t="s">
        <v>91</v>
      </c>
      <c r="H73" s="65">
        <v>1132</v>
      </c>
      <c r="I73" s="65">
        <v>2468</v>
      </c>
      <c r="J73" s="53" t="s">
        <v>92</v>
      </c>
      <c r="K73" s="53">
        <v>105920</v>
      </c>
      <c r="L73" s="55">
        <v>44272</v>
      </c>
      <c r="M73" s="75">
        <v>1194449</v>
      </c>
      <c r="N73" s="57">
        <v>0</v>
      </c>
      <c r="O73" s="57">
        <v>1194449</v>
      </c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9">
        <f t="shared" si="0"/>
        <v>0</v>
      </c>
      <c r="AO73" s="60"/>
      <c r="AP73" s="61"/>
      <c r="AQ73" s="62">
        <f t="shared" si="1"/>
        <v>1194449</v>
      </c>
      <c r="AR73" s="63" t="s">
        <v>47</v>
      </c>
      <c r="AS73" s="21" t="s">
        <v>48</v>
      </c>
      <c r="AT73" s="21" t="s">
        <v>49</v>
      </c>
      <c r="AU73" s="64"/>
    </row>
    <row r="74" spans="1:51" ht="17.25" customHeight="1" x14ac:dyDescent="0.2">
      <c r="A74" s="53" t="s">
        <v>86</v>
      </c>
      <c r="B74" s="53" t="s">
        <v>87</v>
      </c>
      <c r="C74" s="53" t="s">
        <v>88</v>
      </c>
      <c r="D74" s="53" t="s">
        <v>89</v>
      </c>
      <c r="E74" s="53" t="s">
        <v>90</v>
      </c>
      <c r="F74" s="53">
        <v>860066942</v>
      </c>
      <c r="G74" s="53" t="s">
        <v>91</v>
      </c>
      <c r="H74" s="65">
        <v>1303</v>
      </c>
      <c r="I74" s="65">
        <v>4303</v>
      </c>
      <c r="J74" s="53" t="s">
        <v>92</v>
      </c>
      <c r="K74" s="53">
        <v>1140</v>
      </c>
      <c r="L74" s="55">
        <v>44330</v>
      </c>
      <c r="M74" s="75">
        <v>26749800</v>
      </c>
      <c r="N74" s="57">
        <v>0</v>
      </c>
      <c r="O74" s="57">
        <v>26749800</v>
      </c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9">
        <f t="shared" si="0"/>
        <v>0</v>
      </c>
      <c r="AO74" s="60"/>
      <c r="AP74" s="61"/>
      <c r="AQ74" s="62">
        <f t="shared" si="1"/>
        <v>26749800</v>
      </c>
      <c r="AR74" s="63" t="s">
        <v>47</v>
      </c>
      <c r="AS74" s="21" t="s">
        <v>48</v>
      </c>
      <c r="AT74" s="21" t="s">
        <v>49</v>
      </c>
      <c r="AU74" s="64"/>
    </row>
    <row r="75" spans="1:51" ht="17.25" customHeight="1" x14ac:dyDescent="0.2">
      <c r="A75" s="53" t="s">
        <v>86</v>
      </c>
      <c r="B75" s="53" t="s">
        <v>87</v>
      </c>
      <c r="C75" s="53" t="s">
        <v>88</v>
      </c>
      <c r="D75" s="53" t="s">
        <v>89</v>
      </c>
      <c r="E75" s="53" t="s">
        <v>90</v>
      </c>
      <c r="F75" s="53">
        <v>860066942</v>
      </c>
      <c r="G75" s="53" t="s">
        <v>91</v>
      </c>
      <c r="H75" s="80">
        <v>1304</v>
      </c>
      <c r="I75" s="65">
        <v>4304</v>
      </c>
      <c r="J75" s="53" t="s">
        <v>92</v>
      </c>
      <c r="K75" s="53">
        <v>1140</v>
      </c>
      <c r="L75" s="55">
        <v>44330</v>
      </c>
      <c r="M75" s="81">
        <v>3129084</v>
      </c>
      <c r="N75" s="57">
        <v>0</v>
      </c>
      <c r="O75" s="57">
        <v>3129084</v>
      </c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>
        <v>12898</v>
      </c>
      <c r="AK75" s="58">
        <v>1002394</v>
      </c>
      <c r="AL75" s="58"/>
      <c r="AM75" s="58"/>
      <c r="AN75" s="59">
        <f t="shared" si="0"/>
        <v>1002394</v>
      </c>
      <c r="AO75" s="60"/>
      <c r="AP75" s="61"/>
      <c r="AQ75" s="62">
        <f t="shared" si="1"/>
        <v>2126690</v>
      </c>
      <c r="AR75" s="63" t="s">
        <v>47</v>
      </c>
      <c r="AS75" s="21" t="s">
        <v>48</v>
      </c>
      <c r="AT75" s="21" t="s">
        <v>49</v>
      </c>
      <c r="AU75" s="64"/>
    </row>
    <row r="76" spans="1:51" s="73" customFormat="1" ht="17.25" customHeight="1" x14ac:dyDescent="0.2">
      <c r="A76" s="66" t="str">
        <f>+A75</f>
        <v>3-01-001-03-03-04-0005-00</v>
      </c>
      <c r="B76" s="66" t="str">
        <f>+B75</f>
        <v>Plan de Salud Trabajadores Oficiales</v>
      </c>
      <c r="C76" s="66"/>
      <c r="D76" s="66"/>
      <c r="E76" s="66"/>
      <c r="F76" s="66"/>
      <c r="G76" s="66"/>
      <c r="H76" s="67"/>
      <c r="I76" s="68"/>
      <c r="J76" s="66"/>
      <c r="K76" s="66"/>
      <c r="L76" s="69"/>
      <c r="M76" s="70"/>
      <c r="N76" s="71" t="str">
        <f>+B76</f>
        <v>Plan de Salud Trabajadores Oficiales</v>
      </c>
      <c r="O76" s="72">
        <f>SUM(O73:O75)</f>
        <v>31073333</v>
      </c>
      <c r="P76" s="72">
        <f t="shared" ref="P76:AQ76" si="17">SUM(P73:P75)</f>
        <v>0</v>
      </c>
      <c r="Q76" s="72">
        <f t="shared" si="17"/>
        <v>0</v>
      </c>
      <c r="R76" s="72">
        <f t="shared" si="17"/>
        <v>0</v>
      </c>
      <c r="S76" s="72">
        <f t="shared" si="17"/>
        <v>0</v>
      </c>
      <c r="T76" s="72">
        <f t="shared" si="17"/>
        <v>0</v>
      </c>
      <c r="U76" s="72">
        <f t="shared" si="17"/>
        <v>0</v>
      </c>
      <c r="V76" s="72">
        <f t="shared" si="17"/>
        <v>0</v>
      </c>
      <c r="W76" s="72">
        <f t="shared" si="17"/>
        <v>0</v>
      </c>
      <c r="X76" s="72">
        <f t="shared" si="17"/>
        <v>0</v>
      </c>
      <c r="Y76" s="72">
        <f t="shared" si="17"/>
        <v>0</v>
      </c>
      <c r="Z76" s="72">
        <f t="shared" si="17"/>
        <v>0</v>
      </c>
      <c r="AA76" s="72">
        <f t="shared" si="17"/>
        <v>0</v>
      </c>
      <c r="AB76" s="72">
        <f t="shared" si="17"/>
        <v>0</v>
      </c>
      <c r="AC76" s="72">
        <f t="shared" si="17"/>
        <v>0</v>
      </c>
      <c r="AD76" s="72">
        <f t="shared" si="17"/>
        <v>0</v>
      </c>
      <c r="AE76" s="72">
        <f t="shared" si="17"/>
        <v>0</v>
      </c>
      <c r="AF76" s="72">
        <f t="shared" si="17"/>
        <v>0</v>
      </c>
      <c r="AG76" s="72">
        <f t="shared" si="17"/>
        <v>0</v>
      </c>
      <c r="AH76" s="72">
        <f t="shared" si="17"/>
        <v>0</v>
      </c>
      <c r="AI76" s="72">
        <f t="shared" si="17"/>
        <v>0</v>
      </c>
      <c r="AJ76" s="72">
        <f t="shared" si="17"/>
        <v>12898</v>
      </c>
      <c r="AK76" s="72">
        <f t="shared" si="17"/>
        <v>1002394</v>
      </c>
      <c r="AL76" s="72">
        <f t="shared" si="17"/>
        <v>0</v>
      </c>
      <c r="AM76" s="72">
        <f t="shared" si="17"/>
        <v>0</v>
      </c>
      <c r="AN76" s="72">
        <f t="shared" si="17"/>
        <v>1002394</v>
      </c>
      <c r="AO76" s="72">
        <f t="shared" si="17"/>
        <v>0</v>
      </c>
      <c r="AP76" s="72">
        <f t="shared" si="17"/>
        <v>0</v>
      </c>
      <c r="AQ76" s="72">
        <f t="shared" si="17"/>
        <v>30070939</v>
      </c>
      <c r="AR76" s="63"/>
      <c r="AU76" s="64"/>
      <c r="AW76" s="21"/>
      <c r="AX76" s="21"/>
      <c r="AY76" s="21"/>
    </row>
    <row r="77" spans="1:51" ht="17.25" customHeight="1" x14ac:dyDescent="0.2">
      <c r="A77" s="53" t="s">
        <v>93</v>
      </c>
      <c r="B77" s="53" t="s">
        <v>94</v>
      </c>
      <c r="C77" s="53" t="s">
        <v>54</v>
      </c>
      <c r="D77" s="53" t="s">
        <v>43</v>
      </c>
      <c r="E77" s="53" t="s">
        <v>90</v>
      </c>
      <c r="F77" s="53">
        <v>900459737</v>
      </c>
      <c r="G77" s="53" t="s">
        <v>95</v>
      </c>
      <c r="H77" s="65">
        <v>1380</v>
      </c>
      <c r="I77" s="65">
        <v>4778</v>
      </c>
      <c r="J77" s="53" t="s">
        <v>96</v>
      </c>
      <c r="K77" s="53">
        <v>1406</v>
      </c>
      <c r="L77" s="55">
        <v>44413</v>
      </c>
      <c r="M77" s="82">
        <v>5000000</v>
      </c>
      <c r="N77" s="57">
        <v>0</v>
      </c>
      <c r="O77" s="57">
        <v>5000000</v>
      </c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9">
        <f t="shared" si="0"/>
        <v>0</v>
      </c>
      <c r="AO77" s="60"/>
      <c r="AP77" s="61"/>
      <c r="AQ77" s="62">
        <f t="shared" si="1"/>
        <v>5000000</v>
      </c>
      <c r="AR77" s="63" t="s">
        <v>47</v>
      </c>
      <c r="AS77" s="21" t="s">
        <v>48</v>
      </c>
      <c r="AT77" s="21" t="s">
        <v>49</v>
      </c>
      <c r="AU77" s="64"/>
    </row>
    <row r="78" spans="1:51" s="77" customFormat="1" ht="17.25" customHeight="1" x14ac:dyDescent="0.2">
      <c r="A78" s="53" t="s">
        <v>93</v>
      </c>
      <c r="B78" s="53" t="s">
        <v>94</v>
      </c>
      <c r="C78" s="53" t="s">
        <v>54</v>
      </c>
      <c r="D78" s="53" t="s">
        <v>43</v>
      </c>
      <c r="E78" s="53" t="s">
        <v>44</v>
      </c>
      <c r="F78" s="53">
        <v>17308833</v>
      </c>
      <c r="G78" s="53" t="s">
        <v>97</v>
      </c>
      <c r="H78" s="83">
        <v>2096</v>
      </c>
      <c r="I78" s="83">
        <v>10499</v>
      </c>
      <c r="J78" s="53" t="s">
        <v>98</v>
      </c>
      <c r="K78" s="53">
        <v>1786</v>
      </c>
      <c r="L78" s="55">
        <v>44551</v>
      </c>
      <c r="M78" s="75">
        <v>17978000</v>
      </c>
      <c r="N78" s="57">
        <v>0</v>
      </c>
      <c r="O78" s="57">
        <v>17978000</v>
      </c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 t="s">
        <v>99</v>
      </c>
      <c r="AE78" s="58">
        <f>5749400+12228600</f>
        <v>17978000</v>
      </c>
      <c r="AF78" s="58"/>
      <c r="AG78" s="58"/>
      <c r="AH78" s="58"/>
      <c r="AI78" s="58"/>
      <c r="AJ78" s="58"/>
      <c r="AK78" s="58"/>
      <c r="AL78" s="58"/>
      <c r="AM78" s="58"/>
      <c r="AN78" s="59">
        <f t="shared" si="0"/>
        <v>17978000</v>
      </c>
      <c r="AO78" s="60"/>
      <c r="AP78" s="61"/>
      <c r="AQ78" s="62">
        <f t="shared" si="1"/>
        <v>0</v>
      </c>
      <c r="AR78" s="63" t="s">
        <v>47</v>
      </c>
      <c r="AS78" s="21" t="s">
        <v>48</v>
      </c>
      <c r="AT78" s="21" t="s">
        <v>49</v>
      </c>
      <c r="AU78" s="64"/>
      <c r="AW78" s="21"/>
      <c r="AX78" s="21"/>
      <c r="AY78" s="21"/>
    </row>
    <row r="79" spans="1:51" s="73" customFormat="1" ht="17.25" customHeight="1" x14ac:dyDescent="0.2">
      <c r="A79" s="66" t="str">
        <f>+A78</f>
        <v>3-01-002-01-01-01-0009-01</v>
      </c>
      <c r="B79" s="66" t="str">
        <f>+B78</f>
        <v>COMBUSTIBLES, LUBRICANTES, LLANTAS</v>
      </c>
      <c r="C79" s="66"/>
      <c r="D79" s="66"/>
      <c r="E79" s="66"/>
      <c r="F79" s="66"/>
      <c r="G79" s="66"/>
      <c r="H79" s="67"/>
      <c r="I79" s="68"/>
      <c r="J79" s="66"/>
      <c r="K79" s="66"/>
      <c r="L79" s="69"/>
      <c r="M79" s="70"/>
      <c r="N79" s="71" t="str">
        <f>+B79</f>
        <v>COMBUSTIBLES, LUBRICANTES, LLANTAS</v>
      </c>
      <c r="O79" s="72">
        <f>SUM(O77:O78)</f>
        <v>22978000</v>
      </c>
      <c r="P79" s="72">
        <f t="shared" ref="P79:AQ79" si="18">SUM(P77:P78)</f>
        <v>0</v>
      </c>
      <c r="Q79" s="72">
        <f t="shared" si="18"/>
        <v>0</v>
      </c>
      <c r="R79" s="72">
        <f t="shared" si="18"/>
        <v>0</v>
      </c>
      <c r="S79" s="72">
        <f t="shared" si="18"/>
        <v>0</v>
      </c>
      <c r="T79" s="72">
        <f t="shared" si="18"/>
        <v>0</v>
      </c>
      <c r="U79" s="72">
        <f t="shared" si="18"/>
        <v>0</v>
      </c>
      <c r="V79" s="72">
        <f t="shared" si="18"/>
        <v>0</v>
      </c>
      <c r="W79" s="72">
        <f t="shared" si="18"/>
        <v>0</v>
      </c>
      <c r="X79" s="72">
        <f t="shared" si="18"/>
        <v>0</v>
      </c>
      <c r="Y79" s="72">
        <f t="shared" si="18"/>
        <v>0</v>
      </c>
      <c r="Z79" s="72">
        <f t="shared" si="18"/>
        <v>0</v>
      </c>
      <c r="AA79" s="72">
        <f t="shared" si="18"/>
        <v>0</v>
      </c>
      <c r="AB79" s="72">
        <f t="shared" si="18"/>
        <v>0</v>
      </c>
      <c r="AC79" s="72">
        <f t="shared" si="18"/>
        <v>0</v>
      </c>
      <c r="AD79" s="72">
        <f t="shared" si="18"/>
        <v>0</v>
      </c>
      <c r="AE79" s="72">
        <f t="shared" si="18"/>
        <v>17978000</v>
      </c>
      <c r="AF79" s="72">
        <f t="shared" si="18"/>
        <v>0</v>
      </c>
      <c r="AG79" s="72">
        <f t="shared" si="18"/>
        <v>0</v>
      </c>
      <c r="AH79" s="72">
        <f t="shared" si="18"/>
        <v>0</v>
      </c>
      <c r="AI79" s="72">
        <f t="shared" si="18"/>
        <v>0</v>
      </c>
      <c r="AJ79" s="72">
        <f t="shared" si="18"/>
        <v>0</v>
      </c>
      <c r="AK79" s="72">
        <f t="shared" si="18"/>
        <v>0</v>
      </c>
      <c r="AL79" s="72">
        <f t="shared" si="18"/>
        <v>0</v>
      </c>
      <c r="AM79" s="72">
        <f t="shared" si="18"/>
        <v>0</v>
      </c>
      <c r="AN79" s="72">
        <f t="shared" si="18"/>
        <v>17978000</v>
      </c>
      <c r="AO79" s="72">
        <f t="shared" si="18"/>
        <v>0</v>
      </c>
      <c r="AP79" s="72">
        <f t="shared" si="18"/>
        <v>0</v>
      </c>
      <c r="AQ79" s="72">
        <f t="shared" si="18"/>
        <v>5000000</v>
      </c>
      <c r="AR79" s="63"/>
      <c r="AU79" s="64"/>
      <c r="AW79" s="21"/>
      <c r="AX79" s="21"/>
      <c r="AY79" s="21"/>
    </row>
    <row r="80" spans="1:51" ht="17.25" customHeight="1" x14ac:dyDescent="0.2">
      <c r="A80" s="53" t="s">
        <v>100</v>
      </c>
      <c r="B80" s="53" t="s">
        <v>101</v>
      </c>
      <c r="C80" s="53" t="s">
        <v>42</v>
      </c>
      <c r="D80" s="53" t="s">
        <v>43</v>
      </c>
      <c r="E80" s="53" t="s">
        <v>90</v>
      </c>
      <c r="F80" s="53">
        <v>830089925</v>
      </c>
      <c r="G80" s="53" t="s">
        <v>102</v>
      </c>
      <c r="H80" s="84">
        <v>3359</v>
      </c>
      <c r="I80" s="65">
        <v>10587</v>
      </c>
      <c r="J80" s="53" t="s">
        <v>96</v>
      </c>
      <c r="K80" s="53">
        <v>1819</v>
      </c>
      <c r="L80" s="55">
        <v>44557</v>
      </c>
      <c r="M80" s="56">
        <v>152159350</v>
      </c>
      <c r="N80" s="57">
        <v>0</v>
      </c>
      <c r="O80" s="57">
        <v>152159350</v>
      </c>
      <c r="P80" s="58"/>
      <c r="Q80" s="58"/>
      <c r="R80" s="58"/>
      <c r="S80" s="58"/>
      <c r="T80" s="58"/>
      <c r="U80" s="58"/>
      <c r="V80" s="58"/>
      <c r="W80" s="58"/>
      <c r="X80" s="58">
        <v>4471</v>
      </c>
      <c r="Y80" s="58">
        <v>152159350</v>
      </c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9">
        <f t="shared" ref="AN80:AN143" si="19">+Q80+S80+U80+W80+Y80+AA80+AC80+AE80+AG80+AI80+AK80+AM80</f>
        <v>152159350</v>
      </c>
      <c r="AO80" s="60"/>
      <c r="AP80" s="61"/>
      <c r="AQ80" s="62">
        <f t="shared" ref="AQ80:AQ143" si="20">+O80-AN80-AP80</f>
        <v>0</v>
      </c>
      <c r="AR80" s="63" t="s">
        <v>47</v>
      </c>
      <c r="AS80" s="21" t="s">
        <v>48</v>
      </c>
      <c r="AT80" s="21" t="s">
        <v>49</v>
      </c>
      <c r="AU80" s="64"/>
    </row>
    <row r="81" spans="1:53" ht="17.25" customHeight="1" x14ac:dyDescent="0.2">
      <c r="A81" s="53" t="s">
        <v>100</v>
      </c>
      <c r="B81" s="53" t="s">
        <v>101</v>
      </c>
      <c r="C81" s="53" t="s">
        <v>103</v>
      </c>
      <c r="D81" s="53" t="s">
        <v>104</v>
      </c>
      <c r="E81" s="53" t="s">
        <v>90</v>
      </c>
      <c r="F81" s="53">
        <v>860053274</v>
      </c>
      <c r="G81" s="53" t="s">
        <v>105</v>
      </c>
      <c r="H81" s="65">
        <v>1735</v>
      </c>
      <c r="I81" s="65">
        <v>6703</v>
      </c>
      <c r="J81" s="53" t="s">
        <v>96</v>
      </c>
      <c r="K81" s="53">
        <v>1667</v>
      </c>
      <c r="L81" s="55">
        <v>44453</v>
      </c>
      <c r="M81" s="75">
        <v>5900001</v>
      </c>
      <c r="N81" s="57">
        <v>0</v>
      </c>
      <c r="O81" s="57">
        <v>5900001</v>
      </c>
      <c r="P81" s="58"/>
      <c r="Q81" s="58"/>
      <c r="R81" s="58">
        <v>327</v>
      </c>
      <c r="S81" s="58">
        <v>5867871</v>
      </c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9">
        <f t="shared" si="19"/>
        <v>5867871</v>
      </c>
      <c r="AO81" s="60"/>
      <c r="AP81" s="61"/>
      <c r="AQ81" s="62">
        <f t="shared" si="20"/>
        <v>32130</v>
      </c>
      <c r="AR81" s="63" t="s">
        <v>47</v>
      </c>
      <c r="AS81" s="21" t="s">
        <v>48</v>
      </c>
      <c r="AT81" s="21" t="s">
        <v>49</v>
      </c>
      <c r="AU81" s="64"/>
    </row>
    <row r="82" spans="1:53" ht="17.25" customHeight="1" x14ac:dyDescent="0.2">
      <c r="A82" s="53" t="s">
        <v>100</v>
      </c>
      <c r="B82" s="53" t="s">
        <v>101</v>
      </c>
      <c r="C82" s="53" t="s">
        <v>103</v>
      </c>
      <c r="D82" s="53" t="s">
        <v>104</v>
      </c>
      <c r="E82" s="53" t="s">
        <v>90</v>
      </c>
      <c r="F82" s="53">
        <v>830032436</v>
      </c>
      <c r="G82" s="53" t="s">
        <v>106</v>
      </c>
      <c r="H82" s="65">
        <v>2846</v>
      </c>
      <c r="I82" s="65">
        <v>10502</v>
      </c>
      <c r="J82" s="53" t="s">
        <v>96</v>
      </c>
      <c r="K82" s="53">
        <v>1792</v>
      </c>
      <c r="L82" s="55">
        <v>44551</v>
      </c>
      <c r="M82" s="75">
        <v>102386540</v>
      </c>
      <c r="N82" s="57">
        <v>0</v>
      </c>
      <c r="O82" s="57">
        <v>102386540</v>
      </c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>
        <v>7350</v>
      </c>
      <c r="AC82" s="58">
        <v>102386540</v>
      </c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9">
        <f t="shared" si="19"/>
        <v>102386540</v>
      </c>
      <c r="AO82" s="60"/>
      <c r="AP82" s="61"/>
      <c r="AQ82" s="62">
        <f t="shared" si="20"/>
        <v>0</v>
      </c>
      <c r="AR82" s="63" t="s">
        <v>47</v>
      </c>
      <c r="AS82" s="21" t="s">
        <v>48</v>
      </c>
      <c r="AT82" s="21" t="s">
        <v>49</v>
      </c>
      <c r="AU82" s="64"/>
    </row>
    <row r="83" spans="1:53" s="73" customFormat="1" ht="17.25" customHeight="1" x14ac:dyDescent="0.2">
      <c r="A83" s="66" t="str">
        <f>+A82</f>
        <v>3-01-002-02-01-02-0002-00</v>
      </c>
      <c r="B83" s="66" t="str">
        <f>+B82</f>
        <v>PASTA O PULPA, PAPEL Y PRODUCTOS DE PAPEL  IMPRESOS Y ARTICULOS RELACIONADOS</v>
      </c>
      <c r="C83" s="66"/>
      <c r="D83" s="66"/>
      <c r="E83" s="66"/>
      <c r="F83" s="66"/>
      <c r="G83" s="66"/>
      <c r="H83" s="67"/>
      <c r="I83" s="68"/>
      <c r="J83" s="66"/>
      <c r="K83" s="66"/>
      <c r="L83" s="69"/>
      <c r="M83" s="70"/>
      <c r="N83" s="71" t="str">
        <f>+B83</f>
        <v>PASTA O PULPA, PAPEL Y PRODUCTOS DE PAPEL  IMPRESOS Y ARTICULOS RELACIONADOS</v>
      </c>
      <c r="O83" s="72">
        <f>SUM(O80:O82)</f>
        <v>260445891</v>
      </c>
      <c r="P83" s="72">
        <f t="shared" ref="P83:AQ83" si="21">SUM(P80:P82)</f>
        <v>0</v>
      </c>
      <c r="Q83" s="72">
        <f t="shared" si="21"/>
        <v>0</v>
      </c>
      <c r="R83" s="72">
        <f t="shared" si="21"/>
        <v>327</v>
      </c>
      <c r="S83" s="72">
        <f t="shared" si="21"/>
        <v>5867871</v>
      </c>
      <c r="T83" s="72">
        <f t="shared" si="21"/>
        <v>0</v>
      </c>
      <c r="U83" s="72">
        <f t="shared" si="21"/>
        <v>0</v>
      </c>
      <c r="V83" s="72">
        <f t="shared" si="21"/>
        <v>0</v>
      </c>
      <c r="W83" s="72">
        <f t="shared" si="21"/>
        <v>0</v>
      </c>
      <c r="X83" s="72">
        <f t="shared" si="21"/>
        <v>4471</v>
      </c>
      <c r="Y83" s="72">
        <f t="shared" si="21"/>
        <v>152159350</v>
      </c>
      <c r="Z83" s="72">
        <f t="shared" si="21"/>
        <v>0</v>
      </c>
      <c r="AA83" s="72">
        <f t="shared" si="21"/>
        <v>0</v>
      </c>
      <c r="AB83" s="72">
        <f t="shared" si="21"/>
        <v>7350</v>
      </c>
      <c r="AC83" s="72">
        <f t="shared" si="21"/>
        <v>102386540</v>
      </c>
      <c r="AD83" s="72">
        <f t="shared" si="21"/>
        <v>0</v>
      </c>
      <c r="AE83" s="72">
        <f t="shared" si="21"/>
        <v>0</v>
      </c>
      <c r="AF83" s="72">
        <f t="shared" si="21"/>
        <v>0</v>
      </c>
      <c r="AG83" s="72">
        <f t="shared" si="21"/>
        <v>0</v>
      </c>
      <c r="AH83" s="72">
        <f t="shared" si="21"/>
        <v>0</v>
      </c>
      <c r="AI83" s="72">
        <f t="shared" si="21"/>
        <v>0</v>
      </c>
      <c r="AJ83" s="72">
        <f t="shared" si="21"/>
        <v>0</v>
      </c>
      <c r="AK83" s="72">
        <f t="shared" si="21"/>
        <v>0</v>
      </c>
      <c r="AL83" s="72">
        <f t="shared" si="21"/>
        <v>0</v>
      </c>
      <c r="AM83" s="72">
        <f t="shared" si="21"/>
        <v>0</v>
      </c>
      <c r="AN83" s="72">
        <f t="shared" si="21"/>
        <v>260413761</v>
      </c>
      <c r="AO83" s="72">
        <f t="shared" si="21"/>
        <v>0</v>
      </c>
      <c r="AP83" s="72">
        <f t="shared" si="21"/>
        <v>0</v>
      </c>
      <c r="AQ83" s="72">
        <f t="shared" si="21"/>
        <v>32130</v>
      </c>
      <c r="AR83" s="63"/>
      <c r="AU83" s="64"/>
      <c r="AW83" s="21"/>
      <c r="AX83" s="21"/>
      <c r="AY83" s="21"/>
    </row>
    <row r="84" spans="1:53" ht="18" customHeight="1" x14ac:dyDescent="0.2">
      <c r="A84" s="53" t="s">
        <v>107</v>
      </c>
      <c r="B84" s="53" t="s">
        <v>108</v>
      </c>
      <c r="C84" s="53" t="s">
        <v>42</v>
      </c>
      <c r="D84" s="53" t="s">
        <v>43</v>
      </c>
      <c r="E84" s="53" t="s">
        <v>44</v>
      </c>
      <c r="F84" s="53">
        <v>79259509</v>
      </c>
      <c r="G84" s="53" t="s">
        <v>109</v>
      </c>
      <c r="H84" s="65">
        <v>3572</v>
      </c>
      <c r="I84" s="54">
        <v>10630</v>
      </c>
      <c r="J84" s="53" t="s">
        <v>96</v>
      </c>
      <c r="K84" s="53">
        <v>1847</v>
      </c>
      <c r="L84" s="55">
        <v>44559</v>
      </c>
      <c r="M84" s="56">
        <v>179995530</v>
      </c>
      <c r="N84" s="57">
        <v>0</v>
      </c>
      <c r="O84" s="57">
        <v>179995530</v>
      </c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>
        <v>7442</v>
      </c>
      <c r="AC84" s="58">
        <v>129802266</v>
      </c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9">
        <f t="shared" si="19"/>
        <v>129802266</v>
      </c>
      <c r="AO84" s="60"/>
      <c r="AP84" s="61"/>
      <c r="AQ84" s="62">
        <f t="shared" si="20"/>
        <v>50193264</v>
      </c>
      <c r="AR84" s="63" t="s">
        <v>47</v>
      </c>
      <c r="AS84" s="21" t="s">
        <v>48</v>
      </c>
      <c r="AT84" s="21" t="s">
        <v>49</v>
      </c>
      <c r="AU84" s="64"/>
    </row>
    <row r="85" spans="1:53" s="73" customFormat="1" ht="17.25" customHeight="1" x14ac:dyDescent="0.2">
      <c r="A85" s="66" t="str">
        <f>+A84</f>
        <v>3-01-002-02-01-02-0005-03</v>
      </c>
      <c r="B85" s="66" t="str">
        <f>+B84</f>
        <v>OTROS PRODUCTOS QUIMICOS  FIBRAS ARTIFICIALES (O FIBRAS INDUSTRIALES HECHAS POR EL HOMBRE) (Materiales para mantenimiento y reparaciones)</v>
      </c>
      <c r="C85" s="66"/>
      <c r="D85" s="66"/>
      <c r="E85" s="66"/>
      <c r="F85" s="66"/>
      <c r="G85" s="66"/>
      <c r="H85" s="67"/>
      <c r="I85" s="68"/>
      <c r="J85" s="66"/>
      <c r="K85" s="66"/>
      <c r="L85" s="69"/>
      <c r="M85" s="70"/>
      <c r="N85" s="71" t="str">
        <f>+B85</f>
        <v>OTROS PRODUCTOS QUIMICOS  FIBRAS ARTIFICIALES (O FIBRAS INDUSTRIALES HECHAS POR EL HOMBRE) (Materiales para mantenimiento y reparaciones)</v>
      </c>
      <c r="O85" s="72">
        <f>SUM(O84)</f>
        <v>179995530</v>
      </c>
      <c r="P85" s="72">
        <f t="shared" ref="P85:AQ85" si="22">SUM(P84)</f>
        <v>0</v>
      </c>
      <c r="Q85" s="72">
        <f t="shared" si="22"/>
        <v>0</v>
      </c>
      <c r="R85" s="72">
        <f t="shared" si="22"/>
        <v>0</v>
      </c>
      <c r="S85" s="72">
        <f t="shared" si="22"/>
        <v>0</v>
      </c>
      <c r="T85" s="72">
        <f t="shared" si="22"/>
        <v>0</v>
      </c>
      <c r="U85" s="72">
        <f t="shared" si="22"/>
        <v>0</v>
      </c>
      <c r="V85" s="72">
        <f t="shared" si="22"/>
        <v>0</v>
      </c>
      <c r="W85" s="72">
        <f t="shared" si="22"/>
        <v>0</v>
      </c>
      <c r="X85" s="72">
        <f t="shared" si="22"/>
        <v>0</v>
      </c>
      <c r="Y85" s="72">
        <f t="shared" si="22"/>
        <v>0</v>
      </c>
      <c r="Z85" s="72">
        <f t="shared" si="22"/>
        <v>0</v>
      </c>
      <c r="AA85" s="72">
        <f t="shared" si="22"/>
        <v>0</v>
      </c>
      <c r="AB85" s="72">
        <f t="shared" si="22"/>
        <v>7442</v>
      </c>
      <c r="AC85" s="72">
        <f t="shared" si="22"/>
        <v>129802266</v>
      </c>
      <c r="AD85" s="72">
        <f t="shared" si="22"/>
        <v>0</v>
      </c>
      <c r="AE85" s="72">
        <f t="shared" si="22"/>
        <v>0</v>
      </c>
      <c r="AF85" s="72">
        <f t="shared" si="22"/>
        <v>0</v>
      </c>
      <c r="AG85" s="72">
        <f t="shared" si="22"/>
        <v>0</v>
      </c>
      <c r="AH85" s="72">
        <f t="shared" si="22"/>
        <v>0</v>
      </c>
      <c r="AI85" s="72">
        <f t="shared" si="22"/>
        <v>0</v>
      </c>
      <c r="AJ85" s="72">
        <f t="shared" si="22"/>
        <v>0</v>
      </c>
      <c r="AK85" s="72">
        <f t="shared" si="22"/>
        <v>0</v>
      </c>
      <c r="AL85" s="72">
        <f t="shared" si="22"/>
        <v>0</v>
      </c>
      <c r="AM85" s="72">
        <f t="shared" si="22"/>
        <v>0</v>
      </c>
      <c r="AN85" s="72">
        <f t="shared" si="22"/>
        <v>129802266</v>
      </c>
      <c r="AO85" s="72">
        <f t="shared" si="22"/>
        <v>0</v>
      </c>
      <c r="AP85" s="72">
        <f t="shared" si="22"/>
        <v>0</v>
      </c>
      <c r="AQ85" s="72">
        <f t="shared" si="22"/>
        <v>50193264</v>
      </c>
      <c r="AR85" s="63"/>
      <c r="AU85" s="64"/>
      <c r="AW85" s="21"/>
      <c r="AX85" s="21"/>
      <c r="AY85" s="21"/>
    </row>
    <row r="86" spans="1:53" ht="17.25" customHeight="1" x14ac:dyDescent="0.2">
      <c r="A86" s="53" t="s">
        <v>110</v>
      </c>
      <c r="B86" s="53" t="s">
        <v>111</v>
      </c>
      <c r="C86" s="53" t="s">
        <v>54</v>
      </c>
      <c r="D86" s="53" t="s">
        <v>43</v>
      </c>
      <c r="E86" s="53" t="s">
        <v>44</v>
      </c>
      <c r="F86" s="53">
        <v>12723548</v>
      </c>
      <c r="G86" s="53" t="s">
        <v>112</v>
      </c>
      <c r="H86" s="84">
        <v>1689</v>
      </c>
      <c r="I86" s="54">
        <v>4370</v>
      </c>
      <c r="J86" s="53" t="s">
        <v>113</v>
      </c>
      <c r="K86" s="53">
        <v>2857</v>
      </c>
      <c r="L86" s="55">
        <v>44254</v>
      </c>
      <c r="M86" s="56">
        <v>1345419</v>
      </c>
      <c r="N86" s="57">
        <v>1066369</v>
      </c>
      <c r="O86" s="57">
        <v>279050</v>
      </c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9">
        <f t="shared" si="19"/>
        <v>0</v>
      </c>
      <c r="AO86" s="60">
        <v>44845</v>
      </c>
      <c r="AP86" s="61">
        <v>279050</v>
      </c>
      <c r="AQ86" s="62">
        <f t="shared" si="20"/>
        <v>0</v>
      </c>
      <c r="AR86" s="63" t="s">
        <v>47</v>
      </c>
      <c r="AS86" s="21" t="s">
        <v>114</v>
      </c>
      <c r="AT86" s="21" t="s">
        <v>115</v>
      </c>
      <c r="AU86" s="64"/>
      <c r="AZ86" s="21">
        <v>4347</v>
      </c>
      <c r="BA86" s="21">
        <v>6556630</v>
      </c>
    </row>
    <row r="87" spans="1:53" ht="15" customHeight="1" x14ac:dyDescent="0.2">
      <c r="A87" s="53" t="s">
        <v>110</v>
      </c>
      <c r="B87" s="53" t="s">
        <v>111</v>
      </c>
      <c r="C87" s="53" t="s">
        <v>54</v>
      </c>
      <c r="D87" s="53" t="s">
        <v>43</v>
      </c>
      <c r="E87" s="53" t="s">
        <v>90</v>
      </c>
      <c r="F87" s="53">
        <v>900062917</v>
      </c>
      <c r="G87" s="53" t="s">
        <v>116</v>
      </c>
      <c r="H87" s="84">
        <v>2135</v>
      </c>
      <c r="I87" s="54">
        <v>6728</v>
      </c>
      <c r="J87" s="53" t="s">
        <v>117</v>
      </c>
      <c r="K87" s="53">
        <v>1664</v>
      </c>
      <c r="L87" s="55">
        <v>44460</v>
      </c>
      <c r="M87" s="56">
        <v>50000000</v>
      </c>
      <c r="N87" s="57">
        <v>5204935</v>
      </c>
      <c r="O87" s="57">
        <v>44795065</v>
      </c>
      <c r="P87" s="58"/>
      <c r="Q87" s="58"/>
      <c r="R87" s="58"/>
      <c r="S87" s="58"/>
      <c r="T87" s="58" t="s">
        <v>118</v>
      </c>
      <c r="U87" s="58">
        <f>6527344+3495822</f>
        <v>10023166</v>
      </c>
      <c r="V87" s="58"/>
      <c r="W87" s="58"/>
      <c r="X87" s="58" t="s">
        <v>119</v>
      </c>
      <c r="Y87" s="58">
        <f>3234422+3404522</f>
        <v>6638944</v>
      </c>
      <c r="Z87" s="58">
        <v>6464</v>
      </c>
      <c r="AA87" s="58">
        <v>3198222</v>
      </c>
      <c r="AB87" s="58">
        <v>7902</v>
      </c>
      <c r="AC87" s="58">
        <v>3175622</v>
      </c>
      <c r="AD87" s="58">
        <v>8480</v>
      </c>
      <c r="AE87" s="58">
        <v>3227822</v>
      </c>
      <c r="AF87" s="58">
        <v>9903</v>
      </c>
      <c r="AG87" s="58">
        <v>3181422</v>
      </c>
      <c r="AH87" s="58"/>
      <c r="AI87" s="58"/>
      <c r="AJ87" s="58"/>
      <c r="AK87" s="58"/>
      <c r="AL87" s="58" t="s">
        <v>120</v>
      </c>
      <c r="AM87" s="58">
        <f>3251022+3490322</f>
        <v>6741344</v>
      </c>
      <c r="AN87" s="59">
        <f t="shared" si="19"/>
        <v>36186542</v>
      </c>
      <c r="AO87" s="60"/>
      <c r="AP87" s="61"/>
      <c r="AQ87" s="62">
        <f t="shared" si="20"/>
        <v>8608523</v>
      </c>
      <c r="AR87" s="63" t="s">
        <v>47</v>
      </c>
      <c r="AS87" s="21" t="s">
        <v>114</v>
      </c>
      <c r="AT87" s="21" t="s">
        <v>115</v>
      </c>
      <c r="AU87" s="64"/>
    </row>
    <row r="88" spans="1:53" ht="17.25" customHeight="1" x14ac:dyDescent="0.2">
      <c r="A88" s="53" t="s">
        <v>110</v>
      </c>
      <c r="B88" s="53" t="s">
        <v>111</v>
      </c>
      <c r="C88" s="53" t="s">
        <v>42</v>
      </c>
      <c r="D88" s="53" t="s">
        <v>43</v>
      </c>
      <c r="E88" s="53" t="s">
        <v>44</v>
      </c>
      <c r="F88" s="53">
        <v>12723548</v>
      </c>
      <c r="G88" s="53" t="s">
        <v>112</v>
      </c>
      <c r="H88" s="84">
        <v>3133</v>
      </c>
      <c r="I88" s="54">
        <v>10000</v>
      </c>
      <c r="J88" s="53" t="s">
        <v>113</v>
      </c>
      <c r="K88" s="53">
        <v>19396</v>
      </c>
      <c r="L88" s="55">
        <v>44518</v>
      </c>
      <c r="M88" s="56">
        <v>318914</v>
      </c>
      <c r="N88" s="57">
        <v>0</v>
      </c>
      <c r="O88" s="57">
        <v>318914</v>
      </c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9">
        <f t="shared" si="19"/>
        <v>0</v>
      </c>
      <c r="AO88" s="60">
        <v>44845</v>
      </c>
      <c r="AP88" s="61">
        <v>318914</v>
      </c>
      <c r="AQ88" s="62">
        <f t="shared" si="20"/>
        <v>0</v>
      </c>
      <c r="AR88" s="63" t="s">
        <v>47</v>
      </c>
      <c r="AS88" s="21" t="s">
        <v>114</v>
      </c>
      <c r="AT88" s="21" t="s">
        <v>115</v>
      </c>
      <c r="AU88" s="64"/>
    </row>
    <row r="89" spans="1:53" s="73" customFormat="1" ht="17.25" customHeight="1" x14ac:dyDescent="0.2">
      <c r="A89" s="66" t="str">
        <f>+A88</f>
        <v>3-01-002-02-02-01-0006-01</v>
      </c>
      <c r="B89" s="66" t="str">
        <f>+B88</f>
        <v>Servicios de mensajeria</v>
      </c>
      <c r="C89" s="66"/>
      <c r="D89" s="66"/>
      <c r="E89" s="66"/>
      <c r="F89" s="66"/>
      <c r="G89" s="66"/>
      <c r="H89" s="67"/>
      <c r="I89" s="68"/>
      <c r="J89" s="66"/>
      <c r="K89" s="66"/>
      <c r="L89" s="69"/>
      <c r="M89" s="70"/>
      <c r="N89" s="71" t="str">
        <f>+B89</f>
        <v>Servicios de mensajeria</v>
      </c>
      <c r="O89" s="72">
        <f>SUM(O86:O88)</f>
        <v>45393029</v>
      </c>
      <c r="P89" s="72">
        <f t="shared" ref="P89:AQ89" si="23">SUM(P86:P88)</f>
        <v>0</v>
      </c>
      <c r="Q89" s="72">
        <f t="shared" si="23"/>
        <v>0</v>
      </c>
      <c r="R89" s="72">
        <f t="shared" si="23"/>
        <v>0</v>
      </c>
      <c r="S89" s="72">
        <f t="shared" si="23"/>
        <v>0</v>
      </c>
      <c r="T89" s="72">
        <f t="shared" si="23"/>
        <v>0</v>
      </c>
      <c r="U89" s="72">
        <f t="shared" si="23"/>
        <v>10023166</v>
      </c>
      <c r="V89" s="72">
        <f t="shared" si="23"/>
        <v>0</v>
      </c>
      <c r="W89" s="72">
        <f t="shared" si="23"/>
        <v>0</v>
      </c>
      <c r="X89" s="72">
        <f t="shared" si="23"/>
        <v>0</v>
      </c>
      <c r="Y89" s="72">
        <f t="shared" si="23"/>
        <v>6638944</v>
      </c>
      <c r="Z89" s="72">
        <f t="shared" si="23"/>
        <v>6464</v>
      </c>
      <c r="AA89" s="72">
        <f t="shared" si="23"/>
        <v>3198222</v>
      </c>
      <c r="AB89" s="72">
        <f t="shared" si="23"/>
        <v>7902</v>
      </c>
      <c r="AC89" s="72">
        <f t="shared" si="23"/>
        <v>3175622</v>
      </c>
      <c r="AD89" s="72">
        <f t="shared" si="23"/>
        <v>8480</v>
      </c>
      <c r="AE89" s="72">
        <f t="shared" si="23"/>
        <v>3227822</v>
      </c>
      <c r="AF89" s="72">
        <f t="shared" si="23"/>
        <v>9903</v>
      </c>
      <c r="AG89" s="72">
        <f t="shared" si="23"/>
        <v>3181422</v>
      </c>
      <c r="AH89" s="72">
        <f t="shared" si="23"/>
        <v>0</v>
      </c>
      <c r="AI89" s="72">
        <f t="shared" si="23"/>
        <v>0</v>
      </c>
      <c r="AJ89" s="72">
        <f t="shared" si="23"/>
        <v>0</v>
      </c>
      <c r="AK89" s="72">
        <f t="shared" si="23"/>
        <v>0</v>
      </c>
      <c r="AL89" s="72">
        <f t="shared" si="23"/>
        <v>0</v>
      </c>
      <c r="AM89" s="72">
        <f t="shared" si="23"/>
        <v>6741344</v>
      </c>
      <c r="AN89" s="72">
        <f t="shared" si="23"/>
        <v>36186542</v>
      </c>
      <c r="AO89" s="72">
        <f t="shared" si="23"/>
        <v>89690</v>
      </c>
      <c r="AP89" s="72">
        <f t="shared" si="23"/>
        <v>597964</v>
      </c>
      <c r="AQ89" s="72">
        <f t="shared" si="23"/>
        <v>8608523</v>
      </c>
      <c r="AR89" s="63"/>
      <c r="AU89" s="64"/>
      <c r="AW89" s="21"/>
      <c r="AX89" s="21"/>
      <c r="AY89" s="21"/>
    </row>
    <row r="90" spans="1:53" ht="17.25" customHeight="1" x14ac:dyDescent="0.2">
      <c r="A90" s="53" t="s">
        <v>121</v>
      </c>
      <c r="B90" s="53" t="s">
        <v>122</v>
      </c>
      <c r="C90" s="53" t="s">
        <v>88</v>
      </c>
      <c r="D90" s="53" t="s">
        <v>89</v>
      </c>
      <c r="E90" s="53" t="s">
        <v>90</v>
      </c>
      <c r="F90" s="53">
        <v>860002534</v>
      </c>
      <c r="G90" s="53" t="s">
        <v>123</v>
      </c>
      <c r="H90" s="85">
        <v>183</v>
      </c>
      <c r="I90" s="86">
        <v>2212</v>
      </c>
      <c r="J90" s="53" t="s">
        <v>124</v>
      </c>
      <c r="K90" s="53">
        <v>142138991</v>
      </c>
      <c r="L90" s="55">
        <v>44252</v>
      </c>
      <c r="M90" s="87">
        <v>17238490</v>
      </c>
      <c r="N90" s="57">
        <v>0</v>
      </c>
      <c r="O90" s="88">
        <v>17238490</v>
      </c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9">
        <f t="shared" si="19"/>
        <v>0</v>
      </c>
      <c r="AO90" s="60"/>
      <c r="AP90" s="61"/>
      <c r="AQ90" s="62">
        <f t="shared" si="20"/>
        <v>17238490</v>
      </c>
      <c r="AR90" s="63" t="s">
        <v>47</v>
      </c>
      <c r="AS90" s="21" t="s">
        <v>48</v>
      </c>
      <c r="AT90" s="21" t="s">
        <v>49</v>
      </c>
      <c r="AU90" s="64"/>
    </row>
    <row r="91" spans="1:53" ht="17.25" customHeight="1" x14ac:dyDescent="0.2">
      <c r="A91" s="53" t="s">
        <v>121</v>
      </c>
      <c r="B91" s="53" t="s">
        <v>122</v>
      </c>
      <c r="C91" s="53" t="s">
        <v>125</v>
      </c>
      <c r="D91" s="53" t="s">
        <v>89</v>
      </c>
      <c r="E91" s="53" t="s">
        <v>90</v>
      </c>
      <c r="F91" s="53">
        <v>860002184</v>
      </c>
      <c r="G91" s="53" t="s">
        <v>126</v>
      </c>
      <c r="H91" s="85">
        <v>3512</v>
      </c>
      <c r="I91" s="86">
        <v>10638</v>
      </c>
      <c r="J91" s="53" t="s">
        <v>113</v>
      </c>
      <c r="K91" s="53">
        <v>22427</v>
      </c>
      <c r="L91" s="55">
        <v>44560</v>
      </c>
      <c r="M91" s="87">
        <v>1389342</v>
      </c>
      <c r="N91" s="57">
        <v>0</v>
      </c>
      <c r="O91" s="57">
        <v>1389342</v>
      </c>
      <c r="P91" s="58"/>
      <c r="Q91" s="58"/>
      <c r="R91" s="58">
        <v>116</v>
      </c>
      <c r="S91" s="58">
        <v>1389342</v>
      </c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9">
        <f t="shared" si="19"/>
        <v>1389342</v>
      </c>
      <c r="AO91" s="60"/>
      <c r="AP91" s="61"/>
      <c r="AQ91" s="62">
        <f t="shared" si="20"/>
        <v>0</v>
      </c>
      <c r="AR91" s="63" t="s">
        <v>47</v>
      </c>
      <c r="AS91" s="21" t="s">
        <v>114</v>
      </c>
      <c r="AT91" s="21" t="s">
        <v>115</v>
      </c>
      <c r="AU91" s="64"/>
    </row>
    <row r="92" spans="1:53" s="73" customFormat="1" ht="17.25" customHeight="1" x14ac:dyDescent="0.2">
      <c r="A92" s="66" t="str">
        <f>+A91</f>
        <v>3-01-002-02-02-02-0001-08</v>
      </c>
      <c r="B92" s="66" t="str">
        <f>+B91</f>
        <v>Servicios de seguros contra incendio, terremoto o sustraccion</v>
      </c>
      <c r="C92" s="66"/>
      <c r="D92" s="66"/>
      <c r="E92" s="66"/>
      <c r="F92" s="66"/>
      <c r="G92" s="66"/>
      <c r="H92" s="67"/>
      <c r="I92" s="68"/>
      <c r="J92" s="66"/>
      <c r="K92" s="66"/>
      <c r="L92" s="69"/>
      <c r="M92" s="70"/>
      <c r="N92" s="71" t="str">
        <f>+B92</f>
        <v>Servicios de seguros contra incendio, terremoto o sustraccion</v>
      </c>
      <c r="O92" s="72">
        <f>SUM(O90:O91)</f>
        <v>18627832</v>
      </c>
      <c r="P92" s="72">
        <f t="shared" ref="P92:AQ92" si="24">SUM(P90:P91)</f>
        <v>0</v>
      </c>
      <c r="Q92" s="72">
        <f t="shared" si="24"/>
        <v>0</v>
      </c>
      <c r="R92" s="72">
        <f t="shared" si="24"/>
        <v>116</v>
      </c>
      <c r="S92" s="72">
        <f t="shared" si="24"/>
        <v>1389342</v>
      </c>
      <c r="T92" s="72">
        <f t="shared" si="24"/>
        <v>0</v>
      </c>
      <c r="U92" s="72">
        <f t="shared" si="24"/>
        <v>0</v>
      </c>
      <c r="V92" s="72">
        <f t="shared" si="24"/>
        <v>0</v>
      </c>
      <c r="W92" s="72">
        <f t="shared" si="24"/>
        <v>0</v>
      </c>
      <c r="X92" s="72">
        <f t="shared" si="24"/>
        <v>0</v>
      </c>
      <c r="Y92" s="72">
        <f t="shared" si="24"/>
        <v>0</v>
      </c>
      <c r="Z92" s="72">
        <f t="shared" si="24"/>
        <v>0</v>
      </c>
      <c r="AA92" s="72">
        <f t="shared" si="24"/>
        <v>0</v>
      </c>
      <c r="AB92" s="72">
        <f t="shared" si="24"/>
        <v>0</v>
      </c>
      <c r="AC92" s="72">
        <f t="shared" si="24"/>
        <v>0</v>
      </c>
      <c r="AD92" s="72">
        <f t="shared" si="24"/>
        <v>0</v>
      </c>
      <c r="AE92" s="72">
        <f t="shared" si="24"/>
        <v>0</v>
      </c>
      <c r="AF92" s="72">
        <f t="shared" si="24"/>
        <v>0</v>
      </c>
      <c r="AG92" s="72">
        <f t="shared" si="24"/>
        <v>0</v>
      </c>
      <c r="AH92" s="72">
        <f t="shared" si="24"/>
        <v>0</v>
      </c>
      <c r="AI92" s="72">
        <f t="shared" si="24"/>
        <v>0</v>
      </c>
      <c r="AJ92" s="72">
        <f t="shared" si="24"/>
        <v>0</v>
      </c>
      <c r="AK92" s="72">
        <f t="shared" si="24"/>
        <v>0</v>
      </c>
      <c r="AL92" s="72">
        <f t="shared" si="24"/>
        <v>0</v>
      </c>
      <c r="AM92" s="72">
        <f t="shared" si="24"/>
        <v>0</v>
      </c>
      <c r="AN92" s="72">
        <f t="shared" si="24"/>
        <v>1389342</v>
      </c>
      <c r="AO92" s="72">
        <f t="shared" si="24"/>
        <v>0</v>
      </c>
      <c r="AP92" s="72">
        <f t="shared" si="24"/>
        <v>0</v>
      </c>
      <c r="AQ92" s="72">
        <f t="shared" si="24"/>
        <v>17238490</v>
      </c>
      <c r="AR92" s="63"/>
      <c r="AU92" s="64"/>
      <c r="AW92" s="21"/>
      <c r="AX92" s="21"/>
      <c r="AY92" s="21"/>
    </row>
    <row r="93" spans="1:53" ht="15" customHeight="1" x14ac:dyDescent="0.2">
      <c r="A93" s="53" t="s">
        <v>127</v>
      </c>
      <c r="B93" s="53" t="s">
        <v>128</v>
      </c>
      <c r="C93" s="53" t="s">
        <v>88</v>
      </c>
      <c r="D93" s="53" t="s">
        <v>89</v>
      </c>
      <c r="E93" s="53" t="s">
        <v>90</v>
      </c>
      <c r="F93" s="53">
        <v>800000465</v>
      </c>
      <c r="G93" s="53" t="s">
        <v>129</v>
      </c>
      <c r="H93" s="89">
        <v>958</v>
      </c>
      <c r="I93" s="90">
        <v>2295</v>
      </c>
      <c r="J93" s="53" t="s">
        <v>130</v>
      </c>
      <c r="K93" s="53">
        <v>791</v>
      </c>
      <c r="L93" s="55">
        <v>44260</v>
      </c>
      <c r="M93" s="91">
        <v>1003986816</v>
      </c>
      <c r="N93" s="57">
        <v>903588136</v>
      </c>
      <c r="O93" s="57">
        <v>100398680</v>
      </c>
      <c r="P93" s="58"/>
      <c r="Q93" s="58"/>
      <c r="R93" s="58"/>
      <c r="S93" s="58"/>
      <c r="T93" s="58"/>
      <c r="U93" s="58"/>
      <c r="V93" s="58">
        <v>3164</v>
      </c>
      <c r="W93" s="58">
        <v>100398680</v>
      </c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9">
        <f t="shared" si="19"/>
        <v>100398680</v>
      </c>
      <c r="AO93" s="60"/>
      <c r="AP93" s="61"/>
      <c r="AQ93" s="62">
        <f t="shared" si="20"/>
        <v>0</v>
      </c>
      <c r="AR93" s="63" t="s">
        <v>47</v>
      </c>
      <c r="AS93" s="21" t="s">
        <v>48</v>
      </c>
      <c r="AT93" s="21" t="s">
        <v>49</v>
      </c>
      <c r="AU93" s="64"/>
    </row>
    <row r="94" spans="1:53" ht="15" customHeight="1" x14ac:dyDescent="0.2">
      <c r="A94" s="53" t="s">
        <v>127</v>
      </c>
      <c r="B94" s="53" t="s">
        <v>128</v>
      </c>
      <c r="C94" s="53" t="s">
        <v>88</v>
      </c>
      <c r="D94" s="53" t="s">
        <v>89</v>
      </c>
      <c r="E94" s="53" t="s">
        <v>90</v>
      </c>
      <c r="F94" s="53">
        <v>830017490</v>
      </c>
      <c r="G94" s="53" t="s">
        <v>131</v>
      </c>
      <c r="H94" s="90">
        <v>2334</v>
      </c>
      <c r="I94" s="76">
        <v>6758</v>
      </c>
      <c r="J94" s="53" t="s">
        <v>130</v>
      </c>
      <c r="K94" s="53">
        <v>934</v>
      </c>
      <c r="L94" s="55">
        <v>44280</v>
      </c>
      <c r="M94" s="81">
        <v>73569540</v>
      </c>
      <c r="N94" s="57">
        <v>49046360</v>
      </c>
      <c r="O94" s="57">
        <v>24523180</v>
      </c>
      <c r="P94" s="58"/>
      <c r="Q94" s="58"/>
      <c r="R94" s="58"/>
      <c r="S94" s="58"/>
      <c r="T94" s="58"/>
      <c r="U94" s="58"/>
      <c r="V94" s="58"/>
      <c r="W94" s="58"/>
      <c r="X94" s="58">
        <v>4041</v>
      </c>
      <c r="Y94" s="58">
        <v>24523180</v>
      </c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9">
        <f t="shared" si="19"/>
        <v>24523180</v>
      </c>
      <c r="AO94" s="60"/>
      <c r="AP94" s="61"/>
      <c r="AQ94" s="62">
        <f t="shared" si="20"/>
        <v>0</v>
      </c>
      <c r="AR94" s="63" t="s">
        <v>47</v>
      </c>
      <c r="AS94" s="21" t="s">
        <v>48</v>
      </c>
      <c r="AT94" s="21" t="s">
        <v>49</v>
      </c>
      <c r="AU94" s="64"/>
    </row>
    <row r="95" spans="1:53" ht="15" customHeight="1" x14ac:dyDescent="0.2">
      <c r="A95" s="53" t="s">
        <v>127</v>
      </c>
      <c r="B95" s="53" t="s">
        <v>128</v>
      </c>
      <c r="C95" s="53" t="s">
        <v>88</v>
      </c>
      <c r="D95" s="53" t="s">
        <v>89</v>
      </c>
      <c r="E95" s="53" t="s">
        <v>90</v>
      </c>
      <c r="F95" s="53">
        <v>860014507</v>
      </c>
      <c r="G95" s="53" t="s">
        <v>132</v>
      </c>
      <c r="H95" s="90">
        <v>176</v>
      </c>
      <c r="I95" s="76">
        <v>1613</v>
      </c>
      <c r="J95" s="53" t="s">
        <v>130</v>
      </c>
      <c r="K95" s="53">
        <v>403</v>
      </c>
      <c r="L95" s="55">
        <v>44232</v>
      </c>
      <c r="M95" s="91">
        <v>179532079</v>
      </c>
      <c r="N95" s="57">
        <v>117693256</v>
      </c>
      <c r="O95" s="57">
        <v>61838823</v>
      </c>
      <c r="P95" s="58"/>
      <c r="Q95" s="58"/>
      <c r="R95" s="58"/>
      <c r="S95" s="58"/>
      <c r="T95" s="58">
        <v>2075</v>
      </c>
      <c r="U95" s="58">
        <v>61838823</v>
      </c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9">
        <f t="shared" si="19"/>
        <v>61838823</v>
      </c>
      <c r="AO95" s="60"/>
      <c r="AP95" s="61"/>
      <c r="AQ95" s="62">
        <f t="shared" si="20"/>
        <v>0</v>
      </c>
      <c r="AR95" s="63" t="s">
        <v>47</v>
      </c>
      <c r="AS95" s="21" t="s">
        <v>48</v>
      </c>
      <c r="AT95" s="21" t="s">
        <v>49</v>
      </c>
      <c r="AU95" s="64"/>
    </row>
    <row r="96" spans="1:53" ht="15" customHeight="1" x14ac:dyDescent="0.2">
      <c r="A96" s="53" t="s">
        <v>127</v>
      </c>
      <c r="B96" s="53" t="s">
        <v>128</v>
      </c>
      <c r="C96" s="53" t="s">
        <v>88</v>
      </c>
      <c r="D96" s="53" t="s">
        <v>89</v>
      </c>
      <c r="E96" s="53" t="s">
        <v>90</v>
      </c>
      <c r="F96" s="53">
        <v>860010518</v>
      </c>
      <c r="G96" s="53" t="s">
        <v>133</v>
      </c>
      <c r="H96" s="90">
        <v>1705</v>
      </c>
      <c r="I96" s="76">
        <v>4549</v>
      </c>
      <c r="J96" s="53" t="s">
        <v>130</v>
      </c>
      <c r="K96" s="53">
        <v>1301</v>
      </c>
      <c r="L96" s="55">
        <v>44368</v>
      </c>
      <c r="M96" s="91">
        <v>28580882</v>
      </c>
      <c r="N96" s="57">
        <v>28580880</v>
      </c>
      <c r="O96" s="57">
        <v>2</v>
      </c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9">
        <f t="shared" si="19"/>
        <v>0</v>
      </c>
      <c r="AO96" s="60">
        <v>44620</v>
      </c>
      <c r="AP96" s="61">
        <v>2</v>
      </c>
      <c r="AQ96" s="62">
        <f t="shared" si="20"/>
        <v>0</v>
      </c>
      <c r="AR96" s="63" t="s">
        <v>47</v>
      </c>
      <c r="AS96" s="21" t="s">
        <v>48</v>
      </c>
      <c r="AT96" s="21" t="s">
        <v>49</v>
      </c>
      <c r="AU96" s="64"/>
    </row>
    <row r="97" spans="1:54" ht="18.75" customHeight="1" x14ac:dyDescent="0.2">
      <c r="A97" s="53" t="s">
        <v>127</v>
      </c>
      <c r="B97" s="53" t="s">
        <v>128</v>
      </c>
      <c r="C97" s="53" t="s">
        <v>88</v>
      </c>
      <c r="D97" s="53" t="s">
        <v>89</v>
      </c>
      <c r="E97" s="53" t="s">
        <v>44</v>
      </c>
      <c r="F97" s="53">
        <v>11377590</v>
      </c>
      <c r="G97" s="53" t="s">
        <v>134</v>
      </c>
      <c r="H97" s="76">
        <v>1937</v>
      </c>
      <c r="I97" s="76">
        <v>4715</v>
      </c>
      <c r="J97" s="53" t="s">
        <v>130</v>
      </c>
      <c r="K97" s="53">
        <v>1384</v>
      </c>
      <c r="L97" s="55">
        <v>44398</v>
      </c>
      <c r="M97" s="91">
        <v>80103558</v>
      </c>
      <c r="N97" s="57">
        <v>26691184</v>
      </c>
      <c r="O97" s="57">
        <v>53412374</v>
      </c>
      <c r="P97" s="58"/>
      <c r="Q97" s="58"/>
      <c r="R97" s="58"/>
      <c r="S97" s="58"/>
      <c r="T97" s="58">
        <v>1972</v>
      </c>
      <c r="U97" s="58">
        <v>13350592</v>
      </c>
      <c r="V97" s="58"/>
      <c r="W97" s="58"/>
      <c r="X97" s="58">
        <v>4321</v>
      </c>
      <c r="Y97" s="58">
        <v>6675296</v>
      </c>
      <c r="Z97" s="58">
        <v>5773</v>
      </c>
      <c r="AA97" s="58">
        <v>6675296</v>
      </c>
      <c r="AB97" s="58"/>
      <c r="AC97" s="58"/>
      <c r="AD97" s="58"/>
      <c r="AE97" s="58"/>
      <c r="AF97" s="58">
        <v>9900</v>
      </c>
      <c r="AG97" s="58">
        <v>13350592</v>
      </c>
      <c r="AH97" s="58"/>
      <c r="AI97" s="58"/>
      <c r="AJ97" s="58"/>
      <c r="AK97" s="58"/>
      <c r="AL97" s="58"/>
      <c r="AM97" s="58"/>
      <c r="AN97" s="59">
        <f t="shared" si="19"/>
        <v>40051776</v>
      </c>
      <c r="AO97" s="60"/>
      <c r="AP97" s="61"/>
      <c r="AQ97" s="62">
        <f t="shared" si="20"/>
        <v>13360598</v>
      </c>
      <c r="AR97" s="63" t="s">
        <v>47</v>
      </c>
      <c r="AS97" s="21" t="s">
        <v>48</v>
      </c>
      <c r="AT97" s="21" t="s">
        <v>49</v>
      </c>
      <c r="AU97" s="64"/>
    </row>
    <row r="98" spans="1:54" ht="18.75" customHeight="1" x14ac:dyDescent="0.2">
      <c r="A98" s="53" t="s">
        <v>127</v>
      </c>
      <c r="B98" s="53" t="s">
        <v>128</v>
      </c>
      <c r="C98" s="53" t="s">
        <v>103</v>
      </c>
      <c r="D98" s="53" t="s">
        <v>104</v>
      </c>
      <c r="E98" s="53" t="s">
        <v>90</v>
      </c>
      <c r="F98" s="53">
        <v>830146456</v>
      </c>
      <c r="G98" s="53" t="s">
        <v>135</v>
      </c>
      <c r="H98" s="76">
        <v>1871</v>
      </c>
      <c r="I98" s="76">
        <v>4668</v>
      </c>
      <c r="J98" s="53" t="s">
        <v>113</v>
      </c>
      <c r="K98" s="53">
        <v>11164</v>
      </c>
      <c r="L98" s="55">
        <v>44391</v>
      </c>
      <c r="M98" s="91">
        <v>7734000</v>
      </c>
      <c r="N98" s="57">
        <v>3867000</v>
      </c>
      <c r="O98" s="57">
        <v>3867000</v>
      </c>
      <c r="P98" s="58"/>
      <c r="Q98" s="58"/>
      <c r="R98" s="58"/>
      <c r="S98" s="58"/>
      <c r="T98" s="58"/>
      <c r="U98" s="58"/>
      <c r="V98" s="58">
        <v>2858</v>
      </c>
      <c r="W98" s="58">
        <v>3867000</v>
      </c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9">
        <f t="shared" si="19"/>
        <v>3867000</v>
      </c>
      <c r="AO98" s="60"/>
      <c r="AP98" s="61"/>
      <c r="AQ98" s="62">
        <f t="shared" si="20"/>
        <v>0</v>
      </c>
      <c r="AR98" s="63" t="s">
        <v>47</v>
      </c>
      <c r="AS98" s="21" t="s">
        <v>48</v>
      </c>
      <c r="AT98" s="21" t="s">
        <v>49</v>
      </c>
      <c r="AU98" s="64"/>
    </row>
    <row r="99" spans="1:54" s="73" customFormat="1" ht="17.25" customHeight="1" x14ac:dyDescent="0.2">
      <c r="A99" s="66" t="str">
        <f>+A98</f>
        <v>3-01-002-02-02-02-0002-01</v>
      </c>
      <c r="B99" s="66" t="str">
        <f>+B98</f>
        <v>Servicios de alquiler o arrendamiento con o sin opcion de compra relativos a bienes inmuebles no residenciales propios o arrendados</v>
      </c>
      <c r="C99" s="66"/>
      <c r="D99" s="66"/>
      <c r="E99" s="66"/>
      <c r="F99" s="66"/>
      <c r="G99" s="66"/>
      <c r="H99" s="67"/>
      <c r="I99" s="68"/>
      <c r="J99" s="66"/>
      <c r="K99" s="66"/>
      <c r="L99" s="69"/>
      <c r="M99" s="70"/>
      <c r="N99" s="71" t="str">
        <f>+B99</f>
        <v>Servicios de alquiler o arrendamiento con o sin opcion de compra relativos a bienes inmuebles no residenciales propios o arrendados</v>
      </c>
      <c r="O99" s="72">
        <f>SUM(O93:O98)</f>
        <v>244040059</v>
      </c>
      <c r="P99" s="72">
        <f t="shared" ref="P99:AQ99" si="25">SUM(P93:P98)</f>
        <v>0</v>
      </c>
      <c r="Q99" s="72">
        <f t="shared" si="25"/>
        <v>0</v>
      </c>
      <c r="R99" s="72">
        <f t="shared" si="25"/>
        <v>0</v>
      </c>
      <c r="S99" s="72">
        <f t="shared" si="25"/>
        <v>0</v>
      </c>
      <c r="T99" s="72">
        <f t="shared" si="25"/>
        <v>4047</v>
      </c>
      <c r="U99" s="72">
        <f t="shared" si="25"/>
        <v>75189415</v>
      </c>
      <c r="V99" s="72">
        <f t="shared" si="25"/>
        <v>6022</v>
      </c>
      <c r="W99" s="72">
        <f t="shared" si="25"/>
        <v>104265680</v>
      </c>
      <c r="X99" s="72">
        <f t="shared" si="25"/>
        <v>8362</v>
      </c>
      <c r="Y99" s="72">
        <f t="shared" si="25"/>
        <v>31198476</v>
      </c>
      <c r="Z99" s="72">
        <f t="shared" si="25"/>
        <v>5773</v>
      </c>
      <c r="AA99" s="72">
        <f t="shared" si="25"/>
        <v>6675296</v>
      </c>
      <c r="AB99" s="72">
        <f t="shared" si="25"/>
        <v>0</v>
      </c>
      <c r="AC99" s="72">
        <f t="shared" si="25"/>
        <v>0</v>
      </c>
      <c r="AD99" s="72">
        <f t="shared" si="25"/>
        <v>0</v>
      </c>
      <c r="AE99" s="72">
        <f t="shared" si="25"/>
        <v>0</v>
      </c>
      <c r="AF99" s="72">
        <f t="shared" si="25"/>
        <v>9900</v>
      </c>
      <c r="AG99" s="72">
        <f t="shared" si="25"/>
        <v>13350592</v>
      </c>
      <c r="AH99" s="72">
        <f t="shared" si="25"/>
        <v>0</v>
      </c>
      <c r="AI99" s="72">
        <f t="shared" si="25"/>
        <v>0</v>
      </c>
      <c r="AJ99" s="72">
        <f t="shared" si="25"/>
        <v>0</v>
      </c>
      <c r="AK99" s="72">
        <f t="shared" si="25"/>
        <v>0</v>
      </c>
      <c r="AL99" s="72">
        <f t="shared" si="25"/>
        <v>0</v>
      </c>
      <c r="AM99" s="72">
        <f t="shared" si="25"/>
        <v>0</v>
      </c>
      <c r="AN99" s="72">
        <f t="shared" si="25"/>
        <v>230679459</v>
      </c>
      <c r="AO99" s="72">
        <f t="shared" si="25"/>
        <v>44620</v>
      </c>
      <c r="AP99" s="72">
        <f t="shared" si="25"/>
        <v>2</v>
      </c>
      <c r="AQ99" s="72">
        <f t="shared" si="25"/>
        <v>13360598</v>
      </c>
      <c r="AR99" s="63"/>
      <c r="AU99" s="64"/>
      <c r="AW99" s="21"/>
      <c r="AX99" s="21"/>
      <c r="AY99" s="21"/>
    </row>
    <row r="100" spans="1:54" ht="18.75" customHeight="1" x14ac:dyDescent="0.2">
      <c r="A100" s="53" t="s">
        <v>136</v>
      </c>
      <c r="B100" s="53" t="s">
        <v>137</v>
      </c>
      <c r="C100" s="53" t="s">
        <v>54</v>
      </c>
      <c r="D100" s="53" t="s">
        <v>43</v>
      </c>
      <c r="E100" s="53" t="s">
        <v>90</v>
      </c>
      <c r="F100" s="53">
        <v>811004721</v>
      </c>
      <c r="G100" s="53" t="s">
        <v>138</v>
      </c>
      <c r="H100" s="89">
        <v>2043</v>
      </c>
      <c r="I100" s="89">
        <v>6544</v>
      </c>
      <c r="J100" s="53" t="s">
        <v>98</v>
      </c>
      <c r="K100" s="53">
        <v>1551</v>
      </c>
      <c r="L100" s="55">
        <v>44442</v>
      </c>
      <c r="M100" s="56">
        <v>3518383</v>
      </c>
      <c r="N100" s="57">
        <v>3518380</v>
      </c>
      <c r="O100" s="92">
        <v>3</v>
      </c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9">
        <f t="shared" si="19"/>
        <v>0</v>
      </c>
      <c r="AO100" s="60">
        <v>44602</v>
      </c>
      <c r="AP100" s="61">
        <v>3</v>
      </c>
      <c r="AQ100" s="62">
        <f t="shared" si="20"/>
        <v>0</v>
      </c>
      <c r="AR100" s="63" t="s">
        <v>47</v>
      </c>
      <c r="AS100" s="21" t="s">
        <v>48</v>
      </c>
      <c r="AT100" s="21" t="s">
        <v>49</v>
      </c>
      <c r="AU100" s="64"/>
    </row>
    <row r="101" spans="1:54" ht="18.75" customHeight="1" x14ac:dyDescent="0.2">
      <c r="A101" s="53" t="s">
        <v>136</v>
      </c>
      <c r="B101" s="53" t="s">
        <v>137</v>
      </c>
      <c r="C101" s="53" t="s">
        <v>54</v>
      </c>
      <c r="D101" s="53" t="s">
        <v>43</v>
      </c>
      <c r="E101" s="53" t="s">
        <v>90</v>
      </c>
      <c r="F101" s="53">
        <v>830001637</v>
      </c>
      <c r="G101" s="53" t="s">
        <v>139</v>
      </c>
      <c r="H101" s="89">
        <v>2182</v>
      </c>
      <c r="I101" s="89">
        <v>6705</v>
      </c>
      <c r="J101" s="53" t="s">
        <v>98</v>
      </c>
      <c r="K101" s="53">
        <v>1669</v>
      </c>
      <c r="L101" s="55">
        <v>44453</v>
      </c>
      <c r="M101" s="56">
        <v>96979805</v>
      </c>
      <c r="N101" s="57">
        <v>96979804</v>
      </c>
      <c r="O101" s="92">
        <v>1</v>
      </c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9">
        <f t="shared" si="19"/>
        <v>0</v>
      </c>
      <c r="AO101" s="60">
        <v>44620</v>
      </c>
      <c r="AP101" s="61">
        <v>1</v>
      </c>
      <c r="AQ101" s="62">
        <f t="shared" si="20"/>
        <v>0</v>
      </c>
      <c r="AR101" s="63" t="s">
        <v>47</v>
      </c>
      <c r="AS101" s="21" t="s">
        <v>48</v>
      </c>
      <c r="AT101" s="21" t="s">
        <v>49</v>
      </c>
      <c r="AU101" s="64"/>
    </row>
    <row r="102" spans="1:54" ht="18.75" customHeight="1" x14ac:dyDescent="0.2">
      <c r="A102" s="53" t="s">
        <v>136</v>
      </c>
      <c r="B102" s="53" t="s">
        <v>137</v>
      </c>
      <c r="C102" s="53" t="s">
        <v>42</v>
      </c>
      <c r="D102" s="53" t="s">
        <v>43</v>
      </c>
      <c r="E102" s="53" t="s">
        <v>90</v>
      </c>
      <c r="F102" s="53">
        <v>900426804</v>
      </c>
      <c r="G102" s="53" t="s">
        <v>140</v>
      </c>
      <c r="H102" s="89">
        <v>2231</v>
      </c>
      <c r="I102" s="84">
        <v>6707</v>
      </c>
      <c r="J102" s="53" t="s">
        <v>98</v>
      </c>
      <c r="K102" s="53">
        <v>1670</v>
      </c>
      <c r="L102" s="55">
        <v>44453</v>
      </c>
      <c r="M102" s="75">
        <v>3330810</v>
      </c>
      <c r="N102" s="57">
        <v>0</v>
      </c>
      <c r="O102" s="92">
        <v>3330810</v>
      </c>
      <c r="P102" s="58"/>
      <c r="Q102" s="58"/>
      <c r="R102" s="58"/>
      <c r="S102" s="58"/>
      <c r="T102" s="58">
        <v>1968</v>
      </c>
      <c r="U102" s="58">
        <v>3330810</v>
      </c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9">
        <f t="shared" si="19"/>
        <v>3330810</v>
      </c>
      <c r="AO102" s="60"/>
      <c r="AP102" s="61"/>
      <c r="AQ102" s="62">
        <f t="shared" si="20"/>
        <v>0</v>
      </c>
      <c r="AR102" s="63" t="s">
        <v>47</v>
      </c>
      <c r="AS102" s="21" t="s">
        <v>48</v>
      </c>
      <c r="AT102" s="21" t="s">
        <v>49</v>
      </c>
      <c r="AU102" s="64"/>
    </row>
    <row r="103" spans="1:54" ht="18.75" customHeight="1" x14ac:dyDescent="0.2">
      <c r="A103" s="53" t="s">
        <v>136</v>
      </c>
      <c r="B103" s="53" t="s">
        <v>137</v>
      </c>
      <c r="C103" s="53" t="s">
        <v>42</v>
      </c>
      <c r="D103" s="53" t="s">
        <v>43</v>
      </c>
      <c r="E103" s="53" t="s">
        <v>90</v>
      </c>
      <c r="F103" s="53">
        <v>830048145</v>
      </c>
      <c r="G103" s="53" t="s">
        <v>141</v>
      </c>
      <c r="H103" s="90">
        <v>3375</v>
      </c>
      <c r="I103" s="90">
        <v>10482</v>
      </c>
      <c r="J103" s="53" t="s">
        <v>98</v>
      </c>
      <c r="K103" s="53">
        <v>1778</v>
      </c>
      <c r="L103" s="55">
        <v>44547</v>
      </c>
      <c r="M103" s="91">
        <v>4810213</v>
      </c>
      <c r="N103" s="57">
        <v>0</v>
      </c>
      <c r="O103" s="92">
        <v>4810213</v>
      </c>
      <c r="P103" s="58"/>
      <c r="Q103" s="58"/>
      <c r="R103" s="58">
        <v>457</v>
      </c>
      <c r="S103" s="58">
        <v>4810213</v>
      </c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9">
        <f t="shared" si="19"/>
        <v>4810213</v>
      </c>
      <c r="AO103" s="60"/>
      <c r="AP103" s="61"/>
      <c r="AQ103" s="62">
        <f t="shared" si="20"/>
        <v>0</v>
      </c>
      <c r="AR103" s="63" t="s">
        <v>47</v>
      </c>
      <c r="AS103" s="21" t="s">
        <v>48</v>
      </c>
      <c r="AT103" s="21" t="s">
        <v>49</v>
      </c>
      <c r="AU103" s="64"/>
      <c r="BB103" s="93"/>
    </row>
    <row r="104" spans="1:54" s="73" customFormat="1" ht="17.25" customHeight="1" x14ac:dyDescent="0.2">
      <c r="A104" s="66" t="str">
        <f>+A103</f>
        <v>3-01-002-02-02-02-0003-05</v>
      </c>
      <c r="B104" s="66" t="str">
        <f>+B103</f>
        <v>Derechos de uso de productos de propiedad intelectual y otros productos similares</v>
      </c>
      <c r="C104" s="66"/>
      <c r="D104" s="66"/>
      <c r="E104" s="66"/>
      <c r="F104" s="66"/>
      <c r="G104" s="66"/>
      <c r="H104" s="67"/>
      <c r="I104" s="68"/>
      <c r="J104" s="66"/>
      <c r="K104" s="66"/>
      <c r="L104" s="69"/>
      <c r="M104" s="70"/>
      <c r="N104" s="71" t="str">
        <f>+B104</f>
        <v>Derechos de uso de productos de propiedad intelectual y otros productos similares</v>
      </c>
      <c r="O104" s="72">
        <f>SUM(O100:O103)</f>
        <v>8141027</v>
      </c>
      <c r="P104" s="72">
        <f t="shared" ref="P104:AQ104" si="26">SUM(P100:P103)</f>
        <v>0</v>
      </c>
      <c r="Q104" s="72">
        <f t="shared" si="26"/>
        <v>0</v>
      </c>
      <c r="R104" s="72">
        <f t="shared" si="26"/>
        <v>457</v>
      </c>
      <c r="S104" s="72">
        <f t="shared" si="26"/>
        <v>4810213</v>
      </c>
      <c r="T104" s="72">
        <f t="shared" si="26"/>
        <v>1968</v>
      </c>
      <c r="U104" s="72">
        <f t="shared" si="26"/>
        <v>3330810</v>
      </c>
      <c r="V104" s="72">
        <f t="shared" si="26"/>
        <v>0</v>
      </c>
      <c r="W104" s="72">
        <f t="shared" si="26"/>
        <v>0</v>
      </c>
      <c r="X104" s="72">
        <f t="shared" si="26"/>
        <v>0</v>
      </c>
      <c r="Y104" s="72">
        <f t="shared" si="26"/>
        <v>0</v>
      </c>
      <c r="Z104" s="72">
        <f t="shared" si="26"/>
        <v>0</v>
      </c>
      <c r="AA104" s="72">
        <f t="shared" si="26"/>
        <v>0</v>
      </c>
      <c r="AB104" s="72">
        <f t="shared" si="26"/>
        <v>0</v>
      </c>
      <c r="AC104" s="72">
        <f t="shared" si="26"/>
        <v>0</v>
      </c>
      <c r="AD104" s="72">
        <f t="shared" si="26"/>
        <v>0</v>
      </c>
      <c r="AE104" s="72">
        <f t="shared" si="26"/>
        <v>0</v>
      </c>
      <c r="AF104" s="72">
        <f t="shared" si="26"/>
        <v>0</v>
      </c>
      <c r="AG104" s="72">
        <f t="shared" si="26"/>
        <v>0</v>
      </c>
      <c r="AH104" s="72">
        <f t="shared" si="26"/>
        <v>0</v>
      </c>
      <c r="AI104" s="72">
        <f t="shared" si="26"/>
        <v>0</v>
      </c>
      <c r="AJ104" s="72">
        <f t="shared" si="26"/>
        <v>0</v>
      </c>
      <c r="AK104" s="72">
        <f t="shared" si="26"/>
        <v>0</v>
      </c>
      <c r="AL104" s="72">
        <f t="shared" si="26"/>
        <v>0</v>
      </c>
      <c r="AM104" s="72">
        <f t="shared" si="26"/>
        <v>0</v>
      </c>
      <c r="AN104" s="72">
        <f t="shared" si="26"/>
        <v>8141023</v>
      </c>
      <c r="AO104" s="72">
        <f t="shared" si="26"/>
        <v>89222</v>
      </c>
      <c r="AP104" s="72">
        <f t="shared" si="26"/>
        <v>4</v>
      </c>
      <c r="AQ104" s="72">
        <f t="shared" si="26"/>
        <v>0</v>
      </c>
      <c r="AR104" s="63"/>
      <c r="AU104" s="64"/>
      <c r="AW104" s="21"/>
      <c r="AX104" s="21"/>
      <c r="AY104" s="21"/>
    </row>
    <row r="105" spans="1:54" ht="18.75" customHeight="1" x14ac:dyDescent="0.2">
      <c r="A105" s="53" t="s">
        <v>142</v>
      </c>
      <c r="B105" s="53" t="s">
        <v>143</v>
      </c>
      <c r="C105" s="53" t="s">
        <v>144</v>
      </c>
      <c r="D105" s="53" t="s">
        <v>145</v>
      </c>
      <c r="E105" s="53" t="s">
        <v>90</v>
      </c>
      <c r="F105" s="53">
        <v>899999230</v>
      </c>
      <c r="G105" s="53" t="s">
        <v>146</v>
      </c>
      <c r="H105" s="65">
        <v>1183</v>
      </c>
      <c r="I105" s="94">
        <v>10008</v>
      </c>
      <c r="J105" s="53" t="s">
        <v>46</v>
      </c>
      <c r="K105" s="53">
        <v>168</v>
      </c>
      <c r="L105" s="55">
        <v>44518</v>
      </c>
      <c r="M105" s="56">
        <v>306560</v>
      </c>
      <c r="N105" s="57">
        <v>0</v>
      </c>
      <c r="O105" s="57">
        <v>306560</v>
      </c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9">
        <f t="shared" si="19"/>
        <v>0</v>
      </c>
      <c r="AO105" s="60">
        <v>44692</v>
      </c>
      <c r="AP105" s="61">
        <v>306560</v>
      </c>
      <c r="AQ105" s="62">
        <f t="shared" si="20"/>
        <v>0</v>
      </c>
      <c r="AR105" s="63" t="s">
        <v>47</v>
      </c>
      <c r="AS105" s="21" t="s">
        <v>48</v>
      </c>
      <c r="AT105" s="21" t="s">
        <v>49</v>
      </c>
      <c r="AU105" s="64"/>
    </row>
    <row r="106" spans="1:54" ht="18.75" customHeight="1" x14ac:dyDescent="0.2">
      <c r="A106" s="53" t="s">
        <v>142</v>
      </c>
      <c r="B106" s="53" t="s">
        <v>143</v>
      </c>
      <c r="C106" s="53" t="s">
        <v>103</v>
      </c>
      <c r="D106" s="53" t="s">
        <v>104</v>
      </c>
      <c r="E106" s="53" t="s">
        <v>90</v>
      </c>
      <c r="F106" s="53">
        <v>899999230</v>
      </c>
      <c r="G106" s="53" t="s">
        <v>146</v>
      </c>
      <c r="H106" s="65">
        <v>998</v>
      </c>
      <c r="I106" s="65">
        <v>3998</v>
      </c>
      <c r="J106" s="53" t="s">
        <v>46</v>
      </c>
      <c r="K106" s="53">
        <v>23</v>
      </c>
      <c r="L106" s="55">
        <v>44299</v>
      </c>
      <c r="M106" s="75">
        <v>33566960</v>
      </c>
      <c r="N106" s="57">
        <v>31049340</v>
      </c>
      <c r="O106" s="57">
        <v>2517620</v>
      </c>
      <c r="P106" s="58"/>
      <c r="Q106" s="58"/>
      <c r="R106" s="58"/>
      <c r="S106" s="58"/>
      <c r="T106" s="58"/>
      <c r="U106" s="58"/>
      <c r="V106" s="58" t="s">
        <v>147</v>
      </c>
      <c r="W106" s="58">
        <f>224070+224070+298760+298760+224070</f>
        <v>1269730</v>
      </c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9">
        <f t="shared" si="19"/>
        <v>1269730</v>
      </c>
      <c r="AO106" s="60">
        <v>44897</v>
      </c>
      <c r="AP106" s="61">
        <v>1247890</v>
      </c>
      <c r="AQ106" s="62">
        <f t="shared" si="20"/>
        <v>0</v>
      </c>
      <c r="AR106" s="63" t="s">
        <v>47</v>
      </c>
      <c r="AS106" s="21" t="s">
        <v>48</v>
      </c>
      <c r="AT106" s="21" t="s">
        <v>49</v>
      </c>
      <c r="AU106" s="64"/>
      <c r="AZ106" s="93"/>
    </row>
    <row r="107" spans="1:54" ht="18.75" customHeight="1" x14ac:dyDescent="0.2">
      <c r="A107" s="53" t="s">
        <v>142</v>
      </c>
      <c r="B107" s="53" t="s">
        <v>143</v>
      </c>
      <c r="C107" s="53" t="s">
        <v>103</v>
      </c>
      <c r="D107" s="53" t="s">
        <v>104</v>
      </c>
      <c r="E107" s="53" t="s">
        <v>90</v>
      </c>
      <c r="F107" s="53">
        <v>899999230</v>
      </c>
      <c r="G107" s="53" t="s">
        <v>146</v>
      </c>
      <c r="H107" s="65">
        <v>998</v>
      </c>
      <c r="I107" s="95">
        <v>4686</v>
      </c>
      <c r="J107" s="53" t="s">
        <v>46</v>
      </c>
      <c r="K107" s="53">
        <v>57</v>
      </c>
      <c r="L107" s="55">
        <v>44393</v>
      </c>
      <c r="M107" s="75">
        <v>19942230</v>
      </c>
      <c r="N107" s="57">
        <v>19344710</v>
      </c>
      <c r="O107" s="57">
        <v>597520</v>
      </c>
      <c r="P107" s="58"/>
      <c r="Q107" s="58"/>
      <c r="R107" s="58"/>
      <c r="S107" s="58"/>
      <c r="T107" s="58"/>
      <c r="U107" s="58"/>
      <c r="V107" s="58">
        <v>2974</v>
      </c>
      <c r="W107" s="58">
        <v>298760</v>
      </c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9">
        <f t="shared" si="19"/>
        <v>298760</v>
      </c>
      <c r="AO107" s="60">
        <v>44897</v>
      </c>
      <c r="AP107" s="61">
        <v>298760</v>
      </c>
      <c r="AQ107" s="62">
        <f t="shared" si="20"/>
        <v>0</v>
      </c>
      <c r="AR107" s="63" t="s">
        <v>47</v>
      </c>
      <c r="AS107" s="21" t="s">
        <v>48</v>
      </c>
      <c r="AT107" s="21" t="s">
        <v>49</v>
      </c>
      <c r="AU107" s="64"/>
    </row>
    <row r="108" spans="1:54" ht="18.75" customHeight="1" x14ac:dyDescent="0.2">
      <c r="A108" s="53" t="s">
        <v>142</v>
      </c>
      <c r="B108" s="53" t="s">
        <v>143</v>
      </c>
      <c r="C108" s="53" t="s">
        <v>103</v>
      </c>
      <c r="D108" s="53" t="s">
        <v>104</v>
      </c>
      <c r="E108" s="53" t="s">
        <v>90</v>
      </c>
      <c r="F108" s="53">
        <v>899999230</v>
      </c>
      <c r="G108" s="53" t="s">
        <v>146</v>
      </c>
      <c r="H108" s="65">
        <v>998</v>
      </c>
      <c r="I108" s="94">
        <v>6434</v>
      </c>
      <c r="J108" s="53" t="s">
        <v>46</v>
      </c>
      <c r="K108" s="53">
        <v>67</v>
      </c>
      <c r="L108" s="55">
        <v>44435</v>
      </c>
      <c r="M108" s="56">
        <v>24117968</v>
      </c>
      <c r="N108" s="57">
        <v>18239298</v>
      </c>
      <c r="O108" s="57">
        <v>5878670</v>
      </c>
      <c r="P108" s="58"/>
      <c r="Q108" s="58"/>
      <c r="R108" s="58"/>
      <c r="S108" s="58"/>
      <c r="T108" s="58"/>
      <c r="U108" s="58"/>
      <c r="V108" s="58" t="s">
        <v>148</v>
      </c>
      <c r="W108" s="58">
        <f>298760+224070+2091320+298760</f>
        <v>2912910</v>
      </c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9">
        <f t="shared" si="19"/>
        <v>2912910</v>
      </c>
      <c r="AO108" s="60">
        <v>44897</v>
      </c>
      <c r="AP108" s="61">
        <v>2965760</v>
      </c>
      <c r="AQ108" s="62">
        <f t="shared" si="20"/>
        <v>0</v>
      </c>
      <c r="AR108" s="63" t="s">
        <v>47</v>
      </c>
      <c r="AS108" s="21" t="s">
        <v>48</v>
      </c>
      <c r="AT108" s="21" t="s">
        <v>49</v>
      </c>
      <c r="AU108" s="64"/>
      <c r="AZ108" s="93"/>
    </row>
    <row r="109" spans="1:54" ht="18.75" customHeight="1" x14ac:dyDescent="0.2">
      <c r="A109" s="53" t="s">
        <v>142</v>
      </c>
      <c r="B109" s="53" t="s">
        <v>143</v>
      </c>
      <c r="C109" s="53" t="s">
        <v>103</v>
      </c>
      <c r="D109" s="53" t="s">
        <v>104</v>
      </c>
      <c r="E109" s="53" t="s">
        <v>90</v>
      </c>
      <c r="F109" s="53">
        <v>899999230</v>
      </c>
      <c r="G109" s="53" t="s">
        <v>146</v>
      </c>
      <c r="H109" s="65">
        <v>998</v>
      </c>
      <c r="I109" s="65">
        <v>8383</v>
      </c>
      <c r="J109" s="53" t="s">
        <v>46</v>
      </c>
      <c r="K109" s="53">
        <v>126</v>
      </c>
      <c r="L109" s="55">
        <v>44496</v>
      </c>
      <c r="M109" s="75">
        <v>15113408</v>
      </c>
      <c r="N109" s="57">
        <v>14500288</v>
      </c>
      <c r="O109" s="57">
        <v>613120</v>
      </c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9">
        <f t="shared" si="19"/>
        <v>0</v>
      </c>
      <c r="AO109" s="60">
        <v>44897</v>
      </c>
      <c r="AP109" s="61">
        <v>613120</v>
      </c>
      <c r="AQ109" s="62">
        <f t="shared" si="20"/>
        <v>0</v>
      </c>
      <c r="AR109" s="63" t="s">
        <v>47</v>
      </c>
      <c r="AS109" s="21" t="s">
        <v>48</v>
      </c>
      <c r="AT109" s="21" t="s">
        <v>49</v>
      </c>
      <c r="AU109" s="64"/>
    </row>
    <row r="110" spans="1:54" ht="18.75" customHeight="1" x14ac:dyDescent="0.2">
      <c r="A110" s="53" t="s">
        <v>142</v>
      </c>
      <c r="B110" s="53" t="s">
        <v>143</v>
      </c>
      <c r="C110" s="53" t="s">
        <v>103</v>
      </c>
      <c r="D110" s="53" t="s">
        <v>104</v>
      </c>
      <c r="E110" s="53" t="s">
        <v>90</v>
      </c>
      <c r="F110" s="53">
        <v>899999230</v>
      </c>
      <c r="G110" s="53" t="s">
        <v>146</v>
      </c>
      <c r="H110" s="65">
        <v>998</v>
      </c>
      <c r="I110" s="94">
        <v>10217</v>
      </c>
      <c r="J110" s="53" t="s">
        <v>46</v>
      </c>
      <c r="K110" s="53">
        <v>151</v>
      </c>
      <c r="L110" s="55">
        <v>44530</v>
      </c>
      <c r="M110" s="56">
        <v>3295520</v>
      </c>
      <c r="N110" s="57">
        <v>0</v>
      </c>
      <c r="O110" s="57">
        <v>3295520</v>
      </c>
      <c r="P110" s="58"/>
      <c r="Q110" s="58"/>
      <c r="R110" s="58"/>
      <c r="S110" s="58"/>
      <c r="T110" s="58"/>
      <c r="U110" s="58"/>
      <c r="V110" s="58" t="s">
        <v>149</v>
      </c>
      <c r="W110" s="58">
        <f>229920+306560+306560+306560+306560+306560+459840+459840+306560+306560</f>
        <v>3295520</v>
      </c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9">
        <f t="shared" si="19"/>
        <v>3295520</v>
      </c>
      <c r="AO110" s="60"/>
      <c r="AP110" s="61"/>
      <c r="AQ110" s="62">
        <f t="shared" si="20"/>
        <v>0</v>
      </c>
      <c r="AR110" s="63" t="s">
        <v>47</v>
      </c>
      <c r="AS110" s="21" t="s">
        <v>48</v>
      </c>
      <c r="AT110" s="21" t="s">
        <v>49</v>
      </c>
      <c r="AU110" s="64"/>
    </row>
    <row r="111" spans="1:54" ht="18.75" customHeight="1" x14ac:dyDescent="0.2">
      <c r="A111" s="53" t="s">
        <v>142</v>
      </c>
      <c r="B111" s="53" t="s">
        <v>143</v>
      </c>
      <c r="C111" s="53" t="s">
        <v>103</v>
      </c>
      <c r="D111" s="53" t="s">
        <v>104</v>
      </c>
      <c r="E111" s="53" t="s">
        <v>90</v>
      </c>
      <c r="F111" s="53">
        <v>899999230</v>
      </c>
      <c r="G111" s="53" t="s">
        <v>146</v>
      </c>
      <c r="H111" s="65">
        <v>998</v>
      </c>
      <c r="I111" s="94">
        <v>10359</v>
      </c>
      <c r="J111" s="53" t="s">
        <v>46</v>
      </c>
      <c r="K111" s="53">
        <v>160</v>
      </c>
      <c r="L111" s="55">
        <v>44537</v>
      </c>
      <c r="M111" s="56">
        <v>7434080</v>
      </c>
      <c r="N111" s="57">
        <v>0</v>
      </c>
      <c r="O111" s="57">
        <v>7434080</v>
      </c>
      <c r="P111" s="58"/>
      <c r="Q111" s="58"/>
      <c r="R111" s="58"/>
      <c r="S111" s="58"/>
      <c r="T111" s="58"/>
      <c r="U111" s="58"/>
      <c r="V111" s="58" t="s">
        <v>150</v>
      </c>
      <c r="W111" s="58">
        <f>459840+306560+229920+306560+229920+306560+229920+229920+229920+306560+306560+229920+306560+306560+306560+229920+229920+306560+306560+229920+306560+229920+229920+306560+306560+459840</f>
        <v>7434080</v>
      </c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9">
        <f t="shared" si="19"/>
        <v>7434080</v>
      </c>
      <c r="AO111" s="60"/>
      <c r="AP111" s="61"/>
      <c r="AQ111" s="62">
        <f t="shared" si="20"/>
        <v>0</v>
      </c>
      <c r="AR111" s="63" t="s">
        <v>47</v>
      </c>
      <c r="AS111" s="21" t="s">
        <v>48</v>
      </c>
      <c r="AT111" s="21" t="s">
        <v>49</v>
      </c>
      <c r="AU111" s="64"/>
    </row>
    <row r="112" spans="1:54" s="73" customFormat="1" ht="17.25" customHeight="1" x14ac:dyDescent="0.2">
      <c r="A112" s="66" t="str">
        <f>+A111</f>
        <v>3-01-002-02-02-03-0001-01</v>
      </c>
      <c r="B112" s="66" t="str">
        <f>+B111</f>
        <v>SERVICIOS DE INVESTIGACION Y DESARROLLO - Pares Academicos</v>
      </c>
      <c r="C112" s="66"/>
      <c r="D112" s="66"/>
      <c r="E112" s="66"/>
      <c r="F112" s="66"/>
      <c r="G112" s="66"/>
      <c r="H112" s="67"/>
      <c r="I112" s="68"/>
      <c r="J112" s="66"/>
      <c r="K112" s="66"/>
      <c r="L112" s="69"/>
      <c r="M112" s="70"/>
      <c r="N112" s="71" t="str">
        <f>+B112</f>
        <v>SERVICIOS DE INVESTIGACION Y DESARROLLO - Pares Academicos</v>
      </c>
      <c r="O112" s="72">
        <f>SUM(O105:O111)</f>
        <v>20643090</v>
      </c>
      <c r="P112" s="72">
        <f t="shared" ref="P112:AQ112" si="27">SUM(P105:P111)</f>
        <v>0</v>
      </c>
      <c r="Q112" s="72">
        <f t="shared" si="27"/>
        <v>0</v>
      </c>
      <c r="R112" s="72">
        <f t="shared" si="27"/>
        <v>0</v>
      </c>
      <c r="S112" s="72">
        <f t="shared" si="27"/>
        <v>0</v>
      </c>
      <c r="T112" s="72">
        <f t="shared" si="27"/>
        <v>0</v>
      </c>
      <c r="U112" s="72">
        <f t="shared" si="27"/>
        <v>0</v>
      </c>
      <c r="V112" s="72">
        <f t="shared" si="27"/>
        <v>2974</v>
      </c>
      <c r="W112" s="72">
        <f t="shared" si="27"/>
        <v>15211000</v>
      </c>
      <c r="X112" s="72">
        <f t="shared" si="27"/>
        <v>0</v>
      </c>
      <c r="Y112" s="72">
        <f t="shared" si="27"/>
        <v>0</v>
      </c>
      <c r="Z112" s="72">
        <f t="shared" si="27"/>
        <v>0</v>
      </c>
      <c r="AA112" s="72">
        <f t="shared" si="27"/>
        <v>0</v>
      </c>
      <c r="AB112" s="72">
        <f t="shared" si="27"/>
        <v>0</v>
      </c>
      <c r="AC112" s="72">
        <f t="shared" si="27"/>
        <v>0</v>
      </c>
      <c r="AD112" s="72">
        <f t="shared" si="27"/>
        <v>0</v>
      </c>
      <c r="AE112" s="72">
        <f t="shared" si="27"/>
        <v>0</v>
      </c>
      <c r="AF112" s="72">
        <f t="shared" si="27"/>
        <v>0</v>
      </c>
      <c r="AG112" s="72">
        <f t="shared" si="27"/>
        <v>0</v>
      </c>
      <c r="AH112" s="72">
        <f t="shared" si="27"/>
        <v>0</v>
      </c>
      <c r="AI112" s="72">
        <f t="shared" si="27"/>
        <v>0</v>
      </c>
      <c r="AJ112" s="72">
        <f t="shared" si="27"/>
        <v>0</v>
      </c>
      <c r="AK112" s="72">
        <f t="shared" si="27"/>
        <v>0</v>
      </c>
      <c r="AL112" s="72">
        <f t="shared" si="27"/>
        <v>0</v>
      </c>
      <c r="AM112" s="72">
        <f t="shared" si="27"/>
        <v>0</v>
      </c>
      <c r="AN112" s="72">
        <f t="shared" si="27"/>
        <v>15211000</v>
      </c>
      <c r="AO112" s="72">
        <f t="shared" si="27"/>
        <v>224280</v>
      </c>
      <c r="AP112" s="72">
        <f t="shared" si="27"/>
        <v>5432090</v>
      </c>
      <c r="AQ112" s="72">
        <f t="shared" si="27"/>
        <v>0</v>
      </c>
      <c r="AR112" s="63"/>
      <c r="AU112" s="64"/>
      <c r="AW112" s="21"/>
      <c r="AX112" s="21"/>
      <c r="AY112" s="21"/>
    </row>
    <row r="113" spans="1:53" ht="18.75" customHeight="1" x14ac:dyDescent="0.2">
      <c r="A113" s="53" t="s">
        <v>151</v>
      </c>
      <c r="B113" s="53" t="s">
        <v>152</v>
      </c>
      <c r="C113" s="53" t="s">
        <v>42</v>
      </c>
      <c r="D113" s="53" t="s">
        <v>43</v>
      </c>
      <c r="E113" s="53" t="s">
        <v>90</v>
      </c>
      <c r="F113" s="53">
        <v>901059985</v>
      </c>
      <c r="G113" s="53" t="s">
        <v>153</v>
      </c>
      <c r="H113" s="84">
        <v>2261</v>
      </c>
      <c r="I113" s="84">
        <v>6642</v>
      </c>
      <c r="J113" s="53" t="s">
        <v>92</v>
      </c>
      <c r="K113" s="53">
        <v>1618</v>
      </c>
      <c r="L113" s="55">
        <v>44452</v>
      </c>
      <c r="M113" s="75">
        <v>120000000</v>
      </c>
      <c r="N113" s="57">
        <v>48000000</v>
      </c>
      <c r="O113" s="57">
        <v>72000000</v>
      </c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9">
        <f t="shared" si="19"/>
        <v>0</v>
      </c>
      <c r="AO113" s="60"/>
      <c r="AP113" s="61"/>
      <c r="AQ113" s="62">
        <f t="shared" si="20"/>
        <v>72000000</v>
      </c>
      <c r="AR113" s="63" t="s">
        <v>47</v>
      </c>
      <c r="AS113" s="21" t="s">
        <v>114</v>
      </c>
      <c r="AT113" s="21" t="s">
        <v>115</v>
      </c>
      <c r="AU113" s="64"/>
    </row>
    <row r="114" spans="1:53" s="73" customFormat="1" ht="17.25" customHeight="1" x14ac:dyDescent="0.2">
      <c r="A114" s="66" t="str">
        <f>+A113</f>
        <v>3-01-002-02-02-03-0002-02</v>
      </c>
      <c r="B114" s="66" t="str">
        <f>+B113</f>
        <v>Servicios de arbitraje y conciliacion</v>
      </c>
      <c r="C114" s="66"/>
      <c r="D114" s="66"/>
      <c r="E114" s="66"/>
      <c r="F114" s="66"/>
      <c r="G114" s="66"/>
      <c r="H114" s="67"/>
      <c r="I114" s="68"/>
      <c r="J114" s="66"/>
      <c r="K114" s="66"/>
      <c r="L114" s="69"/>
      <c r="M114" s="70"/>
      <c r="N114" s="71" t="str">
        <f>+B114</f>
        <v>Servicios de arbitraje y conciliacion</v>
      </c>
      <c r="O114" s="72">
        <f>SUM(O113)</f>
        <v>72000000</v>
      </c>
      <c r="P114" s="72">
        <f t="shared" ref="P114:AQ114" si="28">SUM(P113)</f>
        <v>0</v>
      </c>
      <c r="Q114" s="72">
        <f t="shared" si="28"/>
        <v>0</v>
      </c>
      <c r="R114" s="72">
        <f t="shared" si="28"/>
        <v>0</v>
      </c>
      <c r="S114" s="72">
        <f t="shared" si="28"/>
        <v>0</v>
      </c>
      <c r="T114" s="72">
        <f t="shared" si="28"/>
        <v>0</v>
      </c>
      <c r="U114" s="72">
        <f t="shared" si="28"/>
        <v>0</v>
      </c>
      <c r="V114" s="72">
        <f t="shared" si="28"/>
        <v>0</v>
      </c>
      <c r="W114" s="72">
        <f t="shared" si="28"/>
        <v>0</v>
      </c>
      <c r="X114" s="72">
        <f t="shared" si="28"/>
        <v>0</v>
      </c>
      <c r="Y114" s="72">
        <f t="shared" si="28"/>
        <v>0</v>
      </c>
      <c r="Z114" s="72">
        <f t="shared" si="28"/>
        <v>0</v>
      </c>
      <c r="AA114" s="72">
        <f t="shared" si="28"/>
        <v>0</v>
      </c>
      <c r="AB114" s="72">
        <f t="shared" si="28"/>
        <v>0</v>
      </c>
      <c r="AC114" s="72">
        <f t="shared" si="28"/>
        <v>0</v>
      </c>
      <c r="AD114" s="72">
        <f t="shared" si="28"/>
        <v>0</v>
      </c>
      <c r="AE114" s="72">
        <f t="shared" si="28"/>
        <v>0</v>
      </c>
      <c r="AF114" s="72">
        <f t="shared" si="28"/>
        <v>0</v>
      </c>
      <c r="AG114" s="72">
        <f t="shared" si="28"/>
        <v>0</v>
      </c>
      <c r="AH114" s="72">
        <f t="shared" si="28"/>
        <v>0</v>
      </c>
      <c r="AI114" s="72">
        <f t="shared" si="28"/>
        <v>0</v>
      </c>
      <c r="AJ114" s="72">
        <f t="shared" si="28"/>
        <v>0</v>
      </c>
      <c r="AK114" s="72">
        <f t="shared" si="28"/>
        <v>0</v>
      </c>
      <c r="AL114" s="72">
        <f t="shared" si="28"/>
        <v>0</v>
      </c>
      <c r="AM114" s="72">
        <f t="shared" si="28"/>
        <v>0</v>
      </c>
      <c r="AN114" s="72">
        <f t="shared" si="28"/>
        <v>0</v>
      </c>
      <c r="AO114" s="72">
        <f t="shared" si="28"/>
        <v>0</v>
      </c>
      <c r="AP114" s="72">
        <f t="shared" si="28"/>
        <v>0</v>
      </c>
      <c r="AQ114" s="72">
        <f t="shared" si="28"/>
        <v>72000000</v>
      </c>
      <c r="AR114" s="63"/>
      <c r="AU114" s="64"/>
      <c r="AW114" s="21"/>
      <c r="AX114" s="21"/>
      <c r="AY114" s="21"/>
    </row>
    <row r="115" spans="1:53" ht="18.75" customHeight="1" x14ac:dyDescent="0.2">
      <c r="A115" s="53" t="s">
        <v>154</v>
      </c>
      <c r="B115" s="53" t="s">
        <v>155</v>
      </c>
      <c r="C115" s="53" t="s">
        <v>54</v>
      </c>
      <c r="D115" s="53" t="s">
        <v>43</v>
      </c>
      <c r="E115" s="53" t="s">
        <v>44</v>
      </c>
      <c r="F115" s="53">
        <v>1030559906</v>
      </c>
      <c r="G115" s="53" t="s">
        <v>156</v>
      </c>
      <c r="H115" s="96">
        <v>539</v>
      </c>
      <c r="I115" s="65">
        <v>2502</v>
      </c>
      <c r="J115" s="53" t="s">
        <v>92</v>
      </c>
      <c r="K115" s="53">
        <v>878</v>
      </c>
      <c r="L115" s="55">
        <v>44274</v>
      </c>
      <c r="M115" s="97">
        <v>49060404</v>
      </c>
      <c r="N115" s="57">
        <v>34887398</v>
      </c>
      <c r="O115" s="57">
        <v>14173006</v>
      </c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9">
        <f t="shared" si="19"/>
        <v>0</v>
      </c>
      <c r="AO115" s="60"/>
      <c r="AP115" s="61"/>
      <c r="AQ115" s="62">
        <f t="shared" si="20"/>
        <v>14173006</v>
      </c>
      <c r="AR115" s="63" t="s">
        <v>47</v>
      </c>
      <c r="AS115" s="21" t="s">
        <v>114</v>
      </c>
      <c r="AT115" s="21" t="s">
        <v>115</v>
      </c>
      <c r="AU115" s="64"/>
      <c r="BA115" s="98"/>
    </row>
    <row r="116" spans="1:53" ht="18.75" customHeight="1" x14ac:dyDescent="0.2">
      <c r="A116" s="53" t="s">
        <v>154</v>
      </c>
      <c r="B116" s="53" t="s">
        <v>155</v>
      </c>
      <c r="C116" s="53" t="s">
        <v>42</v>
      </c>
      <c r="D116" s="53" t="s">
        <v>43</v>
      </c>
      <c r="E116" s="53" t="s">
        <v>44</v>
      </c>
      <c r="F116" s="53">
        <v>1014220238</v>
      </c>
      <c r="G116" s="53" t="s">
        <v>157</v>
      </c>
      <c r="H116" s="84">
        <v>2847</v>
      </c>
      <c r="I116" s="84">
        <v>9853</v>
      </c>
      <c r="J116" s="53" t="s">
        <v>92</v>
      </c>
      <c r="K116" s="53">
        <v>480</v>
      </c>
      <c r="L116" s="55">
        <v>44237</v>
      </c>
      <c r="M116" s="75">
        <v>11629133</v>
      </c>
      <c r="N116" s="57">
        <v>9085260</v>
      </c>
      <c r="O116" s="57">
        <v>2543873</v>
      </c>
      <c r="P116" s="58"/>
      <c r="Q116" s="58"/>
      <c r="R116" s="58">
        <v>63</v>
      </c>
      <c r="S116" s="58">
        <v>2543873</v>
      </c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9">
        <f t="shared" si="19"/>
        <v>2543873</v>
      </c>
      <c r="AO116" s="60"/>
      <c r="AP116" s="61"/>
      <c r="AQ116" s="62">
        <f t="shared" si="20"/>
        <v>0</v>
      </c>
      <c r="AR116" s="63" t="s">
        <v>47</v>
      </c>
      <c r="AS116" s="21" t="s">
        <v>114</v>
      </c>
      <c r="AT116" s="21" t="s">
        <v>115</v>
      </c>
      <c r="AU116" s="64"/>
    </row>
    <row r="117" spans="1:53" ht="15.75" customHeight="1" x14ac:dyDescent="0.2">
      <c r="A117" s="53" t="s">
        <v>154</v>
      </c>
      <c r="B117" s="53" t="s">
        <v>155</v>
      </c>
      <c r="C117" s="53" t="s">
        <v>42</v>
      </c>
      <c r="D117" s="53" t="s">
        <v>43</v>
      </c>
      <c r="E117" s="53" t="s">
        <v>44</v>
      </c>
      <c r="F117" s="53">
        <v>1032459422</v>
      </c>
      <c r="G117" s="53" t="s">
        <v>158</v>
      </c>
      <c r="H117" s="84">
        <v>2849</v>
      </c>
      <c r="I117" s="84">
        <v>9866</v>
      </c>
      <c r="J117" s="53" t="s">
        <v>92</v>
      </c>
      <c r="K117" s="53">
        <v>545</v>
      </c>
      <c r="L117" s="55">
        <v>44242</v>
      </c>
      <c r="M117" s="75">
        <v>5451156</v>
      </c>
      <c r="N117" s="57">
        <v>4179220</v>
      </c>
      <c r="O117" s="57">
        <v>1271936</v>
      </c>
      <c r="P117" s="58"/>
      <c r="Q117" s="58"/>
      <c r="R117" s="58">
        <v>81</v>
      </c>
      <c r="S117" s="58">
        <v>1271936</v>
      </c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9">
        <f t="shared" si="19"/>
        <v>1271936</v>
      </c>
      <c r="AO117" s="60"/>
      <c r="AP117" s="61"/>
      <c r="AQ117" s="62">
        <f t="shared" si="20"/>
        <v>0</v>
      </c>
      <c r="AR117" s="63" t="s">
        <v>47</v>
      </c>
      <c r="AS117" s="21" t="s">
        <v>114</v>
      </c>
      <c r="AT117" s="21" t="s">
        <v>115</v>
      </c>
      <c r="AU117" s="64"/>
    </row>
    <row r="118" spans="1:53" ht="15.75" customHeight="1" x14ac:dyDescent="0.2">
      <c r="A118" s="53" t="s">
        <v>154</v>
      </c>
      <c r="B118" s="53" t="s">
        <v>155</v>
      </c>
      <c r="C118" s="53" t="s">
        <v>42</v>
      </c>
      <c r="D118" s="53" t="s">
        <v>43</v>
      </c>
      <c r="E118" s="53" t="s">
        <v>44</v>
      </c>
      <c r="F118" s="53">
        <v>1020759369</v>
      </c>
      <c r="G118" s="53" t="s">
        <v>159</v>
      </c>
      <c r="H118" s="84">
        <v>2850</v>
      </c>
      <c r="I118" s="84">
        <v>9867</v>
      </c>
      <c r="J118" s="53" t="s">
        <v>92</v>
      </c>
      <c r="K118" s="53">
        <v>680</v>
      </c>
      <c r="L118" s="55">
        <v>44253</v>
      </c>
      <c r="M118" s="75">
        <v>7449913</v>
      </c>
      <c r="N118" s="57">
        <v>4906040</v>
      </c>
      <c r="O118" s="57">
        <v>2543873</v>
      </c>
      <c r="P118" s="58"/>
      <c r="Q118" s="58"/>
      <c r="R118" s="58">
        <v>71</v>
      </c>
      <c r="S118" s="58">
        <v>2543873</v>
      </c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9">
        <f t="shared" si="19"/>
        <v>2543873</v>
      </c>
      <c r="AO118" s="60"/>
      <c r="AP118" s="61"/>
      <c r="AQ118" s="62">
        <f t="shared" si="20"/>
        <v>0</v>
      </c>
      <c r="AR118" s="63" t="s">
        <v>47</v>
      </c>
      <c r="AS118" s="21" t="s">
        <v>114</v>
      </c>
      <c r="AT118" s="21" t="s">
        <v>115</v>
      </c>
      <c r="AU118" s="64"/>
    </row>
    <row r="119" spans="1:53" ht="15.75" customHeight="1" x14ac:dyDescent="0.2">
      <c r="A119" s="53" t="s">
        <v>154</v>
      </c>
      <c r="B119" s="53" t="s">
        <v>155</v>
      </c>
      <c r="C119" s="53" t="s">
        <v>42</v>
      </c>
      <c r="D119" s="53" t="s">
        <v>43</v>
      </c>
      <c r="E119" s="53" t="s">
        <v>44</v>
      </c>
      <c r="F119" s="53">
        <v>1032448282</v>
      </c>
      <c r="G119" s="53" t="s">
        <v>160</v>
      </c>
      <c r="H119" s="84">
        <v>2852</v>
      </c>
      <c r="I119" s="84">
        <v>9851</v>
      </c>
      <c r="J119" s="53" t="s">
        <v>92</v>
      </c>
      <c r="K119" s="53">
        <v>475</v>
      </c>
      <c r="L119" s="55">
        <v>44237</v>
      </c>
      <c r="M119" s="75">
        <v>11629133</v>
      </c>
      <c r="N119" s="57">
        <v>9085260</v>
      </c>
      <c r="O119" s="57">
        <v>2543873</v>
      </c>
      <c r="P119" s="58"/>
      <c r="Q119" s="58"/>
      <c r="R119" s="58">
        <v>67</v>
      </c>
      <c r="S119" s="58">
        <v>2543873</v>
      </c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9">
        <f t="shared" si="19"/>
        <v>2543873</v>
      </c>
      <c r="AO119" s="60"/>
      <c r="AP119" s="61"/>
      <c r="AQ119" s="62">
        <f t="shared" si="20"/>
        <v>0</v>
      </c>
      <c r="AR119" s="63" t="s">
        <v>47</v>
      </c>
      <c r="AS119" s="21" t="s">
        <v>114</v>
      </c>
      <c r="AT119" s="21" t="s">
        <v>115</v>
      </c>
      <c r="AU119" s="64"/>
    </row>
    <row r="120" spans="1:53" ht="15.75" customHeight="1" x14ac:dyDescent="0.2">
      <c r="A120" s="53" t="s">
        <v>154</v>
      </c>
      <c r="B120" s="53" t="s">
        <v>155</v>
      </c>
      <c r="C120" s="53" t="s">
        <v>42</v>
      </c>
      <c r="D120" s="53" t="s">
        <v>43</v>
      </c>
      <c r="E120" s="53" t="s">
        <v>44</v>
      </c>
      <c r="F120" s="53">
        <v>1077942140</v>
      </c>
      <c r="G120" s="53" t="s">
        <v>161</v>
      </c>
      <c r="H120" s="84">
        <v>2853</v>
      </c>
      <c r="I120" s="84">
        <v>9852</v>
      </c>
      <c r="J120" s="53" t="s">
        <v>92</v>
      </c>
      <c r="K120" s="53">
        <v>477</v>
      </c>
      <c r="L120" s="55">
        <v>44238</v>
      </c>
      <c r="M120" s="75">
        <v>4542630</v>
      </c>
      <c r="N120" s="57">
        <v>3482683</v>
      </c>
      <c r="O120" s="57">
        <v>1059947</v>
      </c>
      <c r="P120" s="58"/>
      <c r="Q120" s="58"/>
      <c r="R120" s="58">
        <v>76</v>
      </c>
      <c r="S120" s="58">
        <v>1059947</v>
      </c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9">
        <f t="shared" si="19"/>
        <v>1059947</v>
      </c>
      <c r="AO120" s="60"/>
      <c r="AP120" s="61"/>
      <c r="AQ120" s="62">
        <f t="shared" si="20"/>
        <v>0</v>
      </c>
      <c r="AR120" s="63" t="s">
        <v>47</v>
      </c>
      <c r="AS120" s="21" t="s">
        <v>114</v>
      </c>
      <c r="AT120" s="21" t="s">
        <v>115</v>
      </c>
      <c r="AU120" s="64"/>
    </row>
    <row r="121" spans="1:53" ht="15.75" customHeight="1" x14ac:dyDescent="0.2">
      <c r="A121" s="53" t="s">
        <v>154</v>
      </c>
      <c r="B121" s="53" t="s">
        <v>155</v>
      </c>
      <c r="C121" s="53" t="s">
        <v>54</v>
      </c>
      <c r="D121" s="53" t="s">
        <v>43</v>
      </c>
      <c r="E121" s="53" t="s">
        <v>44</v>
      </c>
      <c r="F121" s="53">
        <v>73209578</v>
      </c>
      <c r="G121" s="53" t="s">
        <v>162</v>
      </c>
      <c r="H121" s="84">
        <v>757</v>
      </c>
      <c r="I121" s="84">
        <v>1871</v>
      </c>
      <c r="J121" s="53" t="s">
        <v>92</v>
      </c>
      <c r="K121" s="53">
        <v>547</v>
      </c>
      <c r="L121" s="55">
        <v>44242</v>
      </c>
      <c r="M121" s="75">
        <v>49060404</v>
      </c>
      <c r="N121" s="57">
        <v>46516531</v>
      </c>
      <c r="O121" s="99">
        <v>2543873</v>
      </c>
      <c r="P121" s="58"/>
      <c r="Q121" s="58"/>
      <c r="R121" s="58">
        <v>215</v>
      </c>
      <c r="S121" s="58">
        <v>2543873</v>
      </c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9">
        <f t="shared" si="19"/>
        <v>2543873</v>
      </c>
      <c r="AO121" s="60"/>
      <c r="AP121" s="61"/>
      <c r="AQ121" s="62">
        <f t="shared" si="20"/>
        <v>0</v>
      </c>
      <c r="AR121" s="63" t="s">
        <v>47</v>
      </c>
      <c r="AS121" s="21" t="s">
        <v>114</v>
      </c>
      <c r="AT121" s="21" t="s">
        <v>115</v>
      </c>
      <c r="AU121" s="64"/>
      <c r="BA121" s="98"/>
    </row>
    <row r="122" spans="1:53" ht="15.75" customHeight="1" x14ac:dyDescent="0.2">
      <c r="A122" s="53" t="s">
        <v>154</v>
      </c>
      <c r="B122" s="53" t="s">
        <v>155</v>
      </c>
      <c r="C122" s="53" t="s">
        <v>42</v>
      </c>
      <c r="D122" s="53" t="s">
        <v>43</v>
      </c>
      <c r="E122" s="53" t="s">
        <v>44</v>
      </c>
      <c r="F122" s="53">
        <v>52995480</v>
      </c>
      <c r="G122" s="53" t="s">
        <v>163</v>
      </c>
      <c r="H122" s="84">
        <v>2602</v>
      </c>
      <c r="I122" s="84">
        <v>8310</v>
      </c>
      <c r="J122" s="53" t="s">
        <v>92</v>
      </c>
      <c r="K122" s="53">
        <v>104</v>
      </c>
      <c r="L122" s="55">
        <v>44219</v>
      </c>
      <c r="M122" s="75">
        <v>21077803</v>
      </c>
      <c r="N122" s="57">
        <v>16474605</v>
      </c>
      <c r="O122" s="99">
        <v>4603198</v>
      </c>
      <c r="P122" s="58"/>
      <c r="Q122" s="58"/>
      <c r="R122" s="58">
        <v>94</v>
      </c>
      <c r="S122" s="58">
        <v>4603198</v>
      </c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9">
        <f t="shared" si="19"/>
        <v>4603198</v>
      </c>
      <c r="AO122" s="60"/>
      <c r="AP122" s="61"/>
      <c r="AQ122" s="62">
        <f t="shared" si="20"/>
        <v>0</v>
      </c>
      <c r="AR122" s="63" t="s">
        <v>47</v>
      </c>
      <c r="AS122" s="21" t="s">
        <v>114</v>
      </c>
      <c r="AT122" s="21" t="s">
        <v>115</v>
      </c>
      <c r="AU122" s="64"/>
    </row>
    <row r="123" spans="1:53" ht="14.25" customHeight="1" x14ac:dyDescent="0.2">
      <c r="A123" s="53" t="s">
        <v>154</v>
      </c>
      <c r="B123" s="53" t="s">
        <v>155</v>
      </c>
      <c r="C123" s="53" t="s">
        <v>42</v>
      </c>
      <c r="D123" s="53" t="s">
        <v>43</v>
      </c>
      <c r="E123" s="53" t="s">
        <v>44</v>
      </c>
      <c r="F123" s="53">
        <v>1111193324</v>
      </c>
      <c r="G123" s="53" t="s">
        <v>164</v>
      </c>
      <c r="H123" s="84">
        <v>2603</v>
      </c>
      <c r="I123" s="84">
        <v>8315</v>
      </c>
      <c r="J123" s="53" t="s">
        <v>92</v>
      </c>
      <c r="K123" s="53">
        <v>105</v>
      </c>
      <c r="L123" s="55">
        <v>44219</v>
      </c>
      <c r="M123" s="75">
        <v>12119738</v>
      </c>
      <c r="N123" s="57">
        <v>9472899</v>
      </c>
      <c r="O123" s="99">
        <v>2646839</v>
      </c>
      <c r="P123" s="58"/>
      <c r="Q123" s="58"/>
      <c r="R123" s="58">
        <v>95</v>
      </c>
      <c r="S123" s="58">
        <v>2646839</v>
      </c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9">
        <f t="shared" si="19"/>
        <v>2646839</v>
      </c>
      <c r="AO123" s="60"/>
      <c r="AP123" s="61"/>
      <c r="AQ123" s="62">
        <f t="shared" si="20"/>
        <v>0</v>
      </c>
      <c r="AR123" s="63" t="s">
        <v>47</v>
      </c>
      <c r="AS123" s="21" t="s">
        <v>114</v>
      </c>
      <c r="AT123" s="21" t="s">
        <v>115</v>
      </c>
      <c r="AU123" s="64"/>
    </row>
    <row r="124" spans="1:53" ht="14.25" customHeight="1" x14ac:dyDescent="0.2">
      <c r="A124" s="53" t="s">
        <v>154</v>
      </c>
      <c r="B124" s="53" t="s">
        <v>155</v>
      </c>
      <c r="C124" s="53" t="s">
        <v>42</v>
      </c>
      <c r="D124" s="53" t="s">
        <v>43</v>
      </c>
      <c r="E124" s="53" t="s">
        <v>44</v>
      </c>
      <c r="F124" s="53">
        <v>9530098</v>
      </c>
      <c r="G124" s="53" t="s">
        <v>165</v>
      </c>
      <c r="H124" s="84">
        <v>2604</v>
      </c>
      <c r="I124" s="84">
        <v>8316</v>
      </c>
      <c r="J124" s="53" t="s">
        <v>92</v>
      </c>
      <c r="K124" s="53">
        <v>106</v>
      </c>
      <c r="L124" s="55">
        <v>44219</v>
      </c>
      <c r="M124" s="75">
        <v>21077803</v>
      </c>
      <c r="N124" s="57">
        <v>16474605</v>
      </c>
      <c r="O124" s="99">
        <v>4603198</v>
      </c>
      <c r="P124" s="58"/>
      <c r="Q124" s="58"/>
      <c r="R124" s="58">
        <v>92</v>
      </c>
      <c r="S124" s="58">
        <v>4603198</v>
      </c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9">
        <f t="shared" si="19"/>
        <v>4603198</v>
      </c>
      <c r="AO124" s="60"/>
      <c r="AP124" s="61"/>
      <c r="AQ124" s="62">
        <f t="shared" si="20"/>
        <v>0</v>
      </c>
      <c r="AR124" s="63" t="s">
        <v>47</v>
      </c>
      <c r="AS124" s="21" t="s">
        <v>114</v>
      </c>
      <c r="AT124" s="21" t="s">
        <v>115</v>
      </c>
      <c r="AU124" s="64"/>
    </row>
    <row r="125" spans="1:53" ht="14.25" customHeight="1" x14ac:dyDescent="0.2">
      <c r="A125" s="53" t="s">
        <v>154</v>
      </c>
      <c r="B125" s="53" t="s">
        <v>155</v>
      </c>
      <c r="C125" s="53" t="s">
        <v>42</v>
      </c>
      <c r="D125" s="53" t="s">
        <v>43</v>
      </c>
      <c r="E125" s="53" t="s">
        <v>44</v>
      </c>
      <c r="F125" s="53">
        <v>60322252</v>
      </c>
      <c r="G125" s="53" t="s">
        <v>166</v>
      </c>
      <c r="H125" s="84">
        <v>2606</v>
      </c>
      <c r="I125" s="84">
        <v>8311</v>
      </c>
      <c r="J125" s="53" t="s">
        <v>92</v>
      </c>
      <c r="K125" s="53">
        <v>107</v>
      </c>
      <c r="L125" s="55">
        <v>44219</v>
      </c>
      <c r="M125" s="75">
        <v>12119738</v>
      </c>
      <c r="N125" s="57">
        <v>9472899</v>
      </c>
      <c r="O125" s="99">
        <v>2646839</v>
      </c>
      <c r="P125" s="58"/>
      <c r="Q125" s="58"/>
      <c r="R125" s="58">
        <v>91</v>
      </c>
      <c r="S125" s="58">
        <v>2646839</v>
      </c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9">
        <f t="shared" si="19"/>
        <v>2646839</v>
      </c>
      <c r="AO125" s="60"/>
      <c r="AP125" s="61"/>
      <c r="AQ125" s="62">
        <f t="shared" si="20"/>
        <v>0</v>
      </c>
      <c r="AR125" s="63" t="s">
        <v>47</v>
      </c>
      <c r="AS125" s="21" t="s">
        <v>114</v>
      </c>
      <c r="AT125" s="21" t="s">
        <v>115</v>
      </c>
      <c r="AU125" s="64"/>
    </row>
    <row r="126" spans="1:53" ht="14.25" customHeight="1" x14ac:dyDescent="0.2">
      <c r="A126" s="53" t="s">
        <v>154</v>
      </c>
      <c r="B126" s="53" t="s">
        <v>155</v>
      </c>
      <c r="C126" s="53" t="s">
        <v>42</v>
      </c>
      <c r="D126" s="53" t="s">
        <v>43</v>
      </c>
      <c r="E126" s="53" t="s">
        <v>44</v>
      </c>
      <c r="F126" s="53">
        <v>79883963</v>
      </c>
      <c r="G126" s="53" t="s">
        <v>167</v>
      </c>
      <c r="H126" s="84">
        <v>2607</v>
      </c>
      <c r="I126" s="84">
        <v>8312</v>
      </c>
      <c r="J126" s="53" t="s">
        <v>92</v>
      </c>
      <c r="K126" s="53">
        <v>108</v>
      </c>
      <c r="L126" s="55">
        <v>44219</v>
      </c>
      <c r="M126" s="75">
        <v>15808352</v>
      </c>
      <c r="N126" s="57">
        <v>12355954</v>
      </c>
      <c r="O126" s="99">
        <v>3452398</v>
      </c>
      <c r="P126" s="58"/>
      <c r="Q126" s="58"/>
      <c r="R126" s="58">
        <v>93</v>
      </c>
      <c r="S126" s="58">
        <v>3452398</v>
      </c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9">
        <f t="shared" si="19"/>
        <v>3452398</v>
      </c>
      <c r="AO126" s="60"/>
      <c r="AP126" s="61"/>
      <c r="AQ126" s="62">
        <f t="shared" si="20"/>
        <v>0</v>
      </c>
      <c r="AR126" s="63" t="s">
        <v>47</v>
      </c>
      <c r="AS126" s="21" t="s">
        <v>114</v>
      </c>
      <c r="AT126" s="21" t="s">
        <v>115</v>
      </c>
      <c r="AU126" s="64"/>
    </row>
    <row r="127" spans="1:53" ht="14.25" customHeight="1" x14ac:dyDescent="0.2">
      <c r="A127" s="53" t="s">
        <v>154</v>
      </c>
      <c r="B127" s="53" t="s">
        <v>155</v>
      </c>
      <c r="C127" s="53" t="s">
        <v>42</v>
      </c>
      <c r="D127" s="53" t="s">
        <v>43</v>
      </c>
      <c r="E127" s="53" t="s">
        <v>44</v>
      </c>
      <c r="F127" s="53">
        <v>1014253761</v>
      </c>
      <c r="G127" s="53" t="s">
        <v>168</v>
      </c>
      <c r="H127" s="84">
        <v>2608</v>
      </c>
      <c r="I127" s="84">
        <v>8313</v>
      </c>
      <c r="J127" s="53" t="s">
        <v>92</v>
      </c>
      <c r="K127" s="53">
        <v>109</v>
      </c>
      <c r="L127" s="55">
        <v>44219</v>
      </c>
      <c r="M127" s="75">
        <v>7904176</v>
      </c>
      <c r="N127" s="57">
        <v>6177977</v>
      </c>
      <c r="O127" s="99">
        <v>1726199</v>
      </c>
      <c r="P127" s="58"/>
      <c r="Q127" s="58"/>
      <c r="R127" s="58">
        <v>89</v>
      </c>
      <c r="S127" s="58">
        <v>1726199</v>
      </c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9">
        <f t="shared" si="19"/>
        <v>1726199</v>
      </c>
      <c r="AO127" s="60"/>
      <c r="AP127" s="61"/>
      <c r="AQ127" s="62">
        <f t="shared" si="20"/>
        <v>0</v>
      </c>
      <c r="AR127" s="63" t="s">
        <v>47</v>
      </c>
      <c r="AS127" s="21" t="s">
        <v>114</v>
      </c>
      <c r="AT127" s="21" t="s">
        <v>115</v>
      </c>
      <c r="AU127" s="64"/>
    </row>
    <row r="128" spans="1:53" ht="14.25" customHeight="1" x14ac:dyDescent="0.2">
      <c r="A128" s="53" t="s">
        <v>154</v>
      </c>
      <c r="B128" s="53" t="s">
        <v>155</v>
      </c>
      <c r="C128" s="53" t="s">
        <v>42</v>
      </c>
      <c r="D128" s="53" t="s">
        <v>43</v>
      </c>
      <c r="E128" s="53" t="s">
        <v>44</v>
      </c>
      <c r="F128" s="53">
        <v>52462370</v>
      </c>
      <c r="G128" s="53" t="s">
        <v>169</v>
      </c>
      <c r="H128" s="84">
        <v>2609</v>
      </c>
      <c r="I128" s="84">
        <v>8309</v>
      </c>
      <c r="J128" s="53" t="s">
        <v>92</v>
      </c>
      <c r="K128" s="53">
        <v>111</v>
      </c>
      <c r="L128" s="55">
        <v>44219</v>
      </c>
      <c r="M128" s="75">
        <v>6586814</v>
      </c>
      <c r="N128" s="57">
        <v>5148314</v>
      </c>
      <c r="O128" s="99">
        <v>1438500</v>
      </c>
      <c r="P128" s="58"/>
      <c r="Q128" s="58"/>
      <c r="R128" s="58">
        <v>90</v>
      </c>
      <c r="S128" s="58">
        <v>1438500</v>
      </c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9">
        <f t="shared" si="19"/>
        <v>1438500</v>
      </c>
      <c r="AO128" s="60"/>
      <c r="AP128" s="61"/>
      <c r="AQ128" s="62">
        <f t="shared" si="20"/>
        <v>0</v>
      </c>
      <c r="AR128" s="63" t="s">
        <v>47</v>
      </c>
      <c r="AS128" s="21" t="s">
        <v>114</v>
      </c>
      <c r="AT128" s="21" t="s">
        <v>115</v>
      </c>
      <c r="AU128" s="64"/>
    </row>
    <row r="129" spans="1:54" ht="14.25" customHeight="1" x14ac:dyDescent="0.2">
      <c r="A129" s="53" t="s">
        <v>154</v>
      </c>
      <c r="B129" s="53" t="s">
        <v>155</v>
      </c>
      <c r="C129" s="53" t="s">
        <v>42</v>
      </c>
      <c r="D129" s="53" t="s">
        <v>43</v>
      </c>
      <c r="E129" s="53" t="s">
        <v>44</v>
      </c>
      <c r="F129" s="53">
        <v>72222772</v>
      </c>
      <c r="G129" s="53" t="s">
        <v>170</v>
      </c>
      <c r="H129" s="84">
        <v>2611</v>
      </c>
      <c r="I129" s="84">
        <v>8314</v>
      </c>
      <c r="J129" s="53" t="s">
        <v>92</v>
      </c>
      <c r="K129" s="53">
        <v>117</v>
      </c>
      <c r="L129" s="55">
        <v>44219</v>
      </c>
      <c r="M129" s="75">
        <v>12119738</v>
      </c>
      <c r="N129" s="57">
        <v>9472899</v>
      </c>
      <c r="O129" s="99">
        <v>2646839</v>
      </c>
      <c r="P129" s="58"/>
      <c r="Q129" s="58"/>
      <c r="R129" s="58">
        <v>88</v>
      </c>
      <c r="S129" s="58">
        <v>2646839</v>
      </c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9">
        <f t="shared" si="19"/>
        <v>2646839</v>
      </c>
      <c r="AO129" s="60"/>
      <c r="AP129" s="61"/>
      <c r="AQ129" s="62">
        <f t="shared" si="20"/>
        <v>0</v>
      </c>
      <c r="AR129" s="63" t="s">
        <v>47</v>
      </c>
      <c r="AS129" s="21" t="s">
        <v>114</v>
      </c>
      <c r="AT129" s="21" t="s">
        <v>115</v>
      </c>
      <c r="AU129" s="64"/>
    </row>
    <row r="130" spans="1:54" ht="14.25" customHeight="1" x14ac:dyDescent="0.2">
      <c r="A130" s="53" t="s">
        <v>154</v>
      </c>
      <c r="B130" s="53" t="s">
        <v>155</v>
      </c>
      <c r="C130" s="53" t="s">
        <v>42</v>
      </c>
      <c r="D130" s="53" t="s">
        <v>43</v>
      </c>
      <c r="E130" s="53" t="s">
        <v>44</v>
      </c>
      <c r="F130" s="53">
        <v>79590455</v>
      </c>
      <c r="G130" s="53" t="s">
        <v>171</v>
      </c>
      <c r="H130" s="84">
        <v>2612</v>
      </c>
      <c r="I130" s="84">
        <v>8448</v>
      </c>
      <c r="J130" s="53" t="s">
        <v>46</v>
      </c>
      <c r="K130" s="53">
        <v>285</v>
      </c>
      <c r="L130" s="55">
        <v>44229</v>
      </c>
      <c r="M130" s="75">
        <v>14173006</v>
      </c>
      <c r="N130" s="57">
        <v>10720606</v>
      </c>
      <c r="O130" s="99">
        <v>3452400</v>
      </c>
      <c r="P130" s="58"/>
      <c r="Q130" s="58"/>
      <c r="R130" s="58">
        <v>342</v>
      </c>
      <c r="S130" s="58">
        <v>3452398</v>
      </c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9">
        <f t="shared" si="19"/>
        <v>3452398</v>
      </c>
      <c r="AO130" s="60">
        <v>44620</v>
      </c>
      <c r="AP130" s="61">
        <v>2</v>
      </c>
      <c r="AQ130" s="62">
        <f t="shared" si="20"/>
        <v>0</v>
      </c>
      <c r="AR130" s="63" t="s">
        <v>47</v>
      </c>
      <c r="AS130" s="21" t="s">
        <v>114</v>
      </c>
      <c r="AT130" s="21" t="s">
        <v>115</v>
      </c>
      <c r="AU130" s="64"/>
    </row>
    <row r="131" spans="1:54" ht="14.25" customHeight="1" x14ac:dyDescent="0.2">
      <c r="A131" s="53" t="s">
        <v>154</v>
      </c>
      <c r="B131" s="53" t="s">
        <v>155</v>
      </c>
      <c r="C131" s="53" t="s">
        <v>42</v>
      </c>
      <c r="D131" s="53" t="s">
        <v>43</v>
      </c>
      <c r="E131" s="53" t="s">
        <v>44</v>
      </c>
      <c r="F131" s="53">
        <v>1019078168</v>
      </c>
      <c r="G131" s="53" t="s">
        <v>172</v>
      </c>
      <c r="H131" s="84">
        <v>2613</v>
      </c>
      <c r="I131" s="84">
        <v>9730</v>
      </c>
      <c r="J131" s="53" t="s">
        <v>92</v>
      </c>
      <c r="K131" s="53">
        <v>516</v>
      </c>
      <c r="L131" s="55">
        <v>44238</v>
      </c>
      <c r="M131" s="75">
        <v>9612206</v>
      </c>
      <c r="N131" s="57">
        <v>6965367</v>
      </c>
      <c r="O131" s="99">
        <v>2646839</v>
      </c>
      <c r="P131" s="58"/>
      <c r="Q131" s="58"/>
      <c r="R131" s="58"/>
      <c r="S131" s="58"/>
      <c r="T131" s="58">
        <v>1357</v>
      </c>
      <c r="U131" s="58">
        <v>2646839</v>
      </c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9">
        <f t="shared" si="19"/>
        <v>2646839</v>
      </c>
      <c r="AO131" s="60"/>
      <c r="AP131" s="61"/>
      <c r="AQ131" s="62">
        <f t="shared" si="20"/>
        <v>0</v>
      </c>
      <c r="AR131" s="63" t="s">
        <v>47</v>
      </c>
      <c r="AS131" s="21" t="s">
        <v>114</v>
      </c>
      <c r="AT131" s="21" t="s">
        <v>115</v>
      </c>
      <c r="AU131" s="64"/>
    </row>
    <row r="132" spans="1:54" ht="14.25" customHeight="1" x14ac:dyDescent="0.2">
      <c r="A132" s="53" t="s">
        <v>154</v>
      </c>
      <c r="B132" s="53" t="s">
        <v>155</v>
      </c>
      <c r="C132" s="53" t="s">
        <v>42</v>
      </c>
      <c r="D132" s="53" t="s">
        <v>43</v>
      </c>
      <c r="E132" s="53" t="s">
        <v>44</v>
      </c>
      <c r="F132" s="53">
        <v>1010224119</v>
      </c>
      <c r="G132" s="53" t="s">
        <v>173</v>
      </c>
      <c r="H132" s="84">
        <v>2614</v>
      </c>
      <c r="I132" s="84">
        <v>8352</v>
      </c>
      <c r="J132" s="53" t="s">
        <v>92</v>
      </c>
      <c r="K132" s="53">
        <v>546</v>
      </c>
      <c r="L132" s="55">
        <v>44242</v>
      </c>
      <c r="M132" s="75">
        <v>9054977</v>
      </c>
      <c r="N132" s="57">
        <v>6408137</v>
      </c>
      <c r="O132" s="99">
        <v>2646840</v>
      </c>
      <c r="P132" s="58"/>
      <c r="Q132" s="58"/>
      <c r="R132" s="58">
        <v>96</v>
      </c>
      <c r="S132" s="58">
        <v>2646839</v>
      </c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9">
        <f t="shared" si="19"/>
        <v>2646839</v>
      </c>
      <c r="AO132" s="60">
        <v>44620</v>
      </c>
      <c r="AP132" s="61">
        <v>1</v>
      </c>
      <c r="AQ132" s="62">
        <f t="shared" si="20"/>
        <v>0</v>
      </c>
      <c r="AR132" s="63" t="s">
        <v>47</v>
      </c>
      <c r="AS132" s="21" t="s">
        <v>114</v>
      </c>
      <c r="AT132" s="21" t="s">
        <v>115</v>
      </c>
      <c r="AU132" s="64"/>
    </row>
    <row r="133" spans="1:54" ht="14.25" customHeight="1" x14ac:dyDescent="0.2">
      <c r="A133" s="53" t="s">
        <v>154</v>
      </c>
      <c r="B133" s="53" t="s">
        <v>155</v>
      </c>
      <c r="C133" s="53" t="s">
        <v>42</v>
      </c>
      <c r="D133" s="53" t="s">
        <v>43</v>
      </c>
      <c r="E133" s="53" t="s">
        <v>44</v>
      </c>
      <c r="F133" s="53">
        <v>79954700</v>
      </c>
      <c r="G133" s="53" t="s">
        <v>174</v>
      </c>
      <c r="H133" s="84">
        <v>2654</v>
      </c>
      <c r="I133" s="84">
        <v>8331</v>
      </c>
      <c r="J133" s="53" t="s">
        <v>92</v>
      </c>
      <c r="K133" s="53">
        <v>151</v>
      </c>
      <c r="L133" s="55">
        <v>44221</v>
      </c>
      <c r="M133" s="75">
        <v>15444942</v>
      </c>
      <c r="N133" s="57">
        <v>11992543</v>
      </c>
      <c r="O133" s="99">
        <v>3452399</v>
      </c>
      <c r="P133" s="58"/>
      <c r="Q133" s="58"/>
      <c r="R133" s="58"/>
      <c r="S133" s="58"/>
      <c r="T133" s="58">
        <v>1358</v>
      </c>
      <c r="U133" s="58">
        <v>3452399</v>
      </c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9">
        <f t="shared" si="19"/>
        <v>3452399</v>
      </c>
      <c r="AO133" s="60"/>
      <c r="AP133" s="61"/>
      <c r="AQ133" s="62">
        <f t="shared" si="20"/>
        <v>0</v>
      </c>
      <c r="AR133" s="63" t="s">
        <v>47</v>
      </c>
      <c r="AS133" s="21" t="s">
        <v>114</v>
      </c>
      <c r="AT133" s="21" t="s">
        <v>115</v>
      </c>
      <c r="AU133" s="64"/>
    </row>
    <row r="134" spans="1:54" ht="14.25" customHeight="1" x14ac:dyDescent="0.2">
      <c r="A134" s="53" t="s">
        <v>154</v>
      </c>
      <c r="B134" s="53" t="s">
        <v>155</v>
      </c>
      <c r="C134" s="53" t="s">
        <v>42</v>
      </c>
      <c r="D134" s="53" t="s">
        <v>43</v>
      </c>
      <c r="E134" s="53" t="s">
        <v>44</v>
      </c>
      <c r="F134" s="53">
        <v>52701086</v>
      </c>
      <c r="G134" s="53" t="s">
        <v>175</v>
      </c>
      <c r="H134" s="84">
        <v>2655</v>
      </c>
      <c r="I134" s="84">
        <v>8350</v>
      </c>
      <c r="J134" s="53" t="s">
        <v>92</v>
      </c>
      <c r="K134" s="53">
        <v>232</v>
      </c>
      <c r="L134" s="55">
        <v>44223</v>
      </c>
      <c r="M134" s="75">
        <v>20108709</v>
      </c>
      <c r="N134" s="57">
        <v>15505510</v>
      </c>
      <c r="O134" s="99">
        <v>4603199</v>
      </c>
      <c r="P134" s="58"/>
      <c r="Q134" s="58"/>
      <c r="R134" s="58">
        <v>335</v>
      </c>
      <c r="S134" s="58">
        <v>4360925</v>
      </c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9">
        <f t="shared" si="19"/>
        <v>4360925</v>
      </c>
      <c r="AO134" s="60"/>
      <c r="AP134" s="61"/>
      <c r="AQ134" s="62">
        <f t="shared" si="20"/>
        <v>242274</v>
      </c>
      <c r="AR134" s="63" t="s">
        <v>47</v>
      </c>
      <c r="AS134" s="21" t="s">
        <v>114</v>
      </c>
      <c r="AT134" s="21" t="s">
        <v>115</v>
      </c>
      <c r="AU134" s="64"/>
    </row>
    <row r="135" spans="1:54" ht="14.25" customHeight="1" x14ac:dyDescent="0.2">
      <c r="A135" s="53" t="s">
        <v>154</v>
      </c>
      <c r="B135" s="53" t="s">
        <v>155</v>
      </c>
      <c r="C135" s="53" t="s">
        <v>42</v>
      </c>
      <c r="D135" s="53" t="s">
        <v>43</v>
      </c>
      <c r="E135" s="53" t="s">
        <v>90</v>
      </c>
      <c r="F135" s="53">
        <v>900514460</v>
      </c>
      <c r="G135" s="53" t="s">
        <v>176</v>
      </c>
      <c r="H135" s="84">
        <v>3093</v>
      </c>
      <c r="I135" s="84">
        <v>10167</v>
      </c>
      <c r="J135" s="53" t="s">
        <v>92</v>
      </c>
      <c r="K135" s="53">
        <v>1707</v>
      </c>
      <c r="L135" s="55">
        <v>44526</v>
      </c>
      <c r="M135" s="75">
        <v>28975905</v>
      </c>
      <c r="N135" s="57">
        <v>0</v>
      </c>
      <c r="O135" s="57">
        <v>28975905</v>
      </c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9">
        <f t="shared" si="19"/>
        <v>0</v>
      </c>
      <c r="AO135" s="60"/>
      <c r="AP135" s="61"/>
      <c r="AQ135" s="62">
        <f t="shared" si="20"/>
        <v>28975905</v>
      </c>
      <c r="AR135" s="63" t="s">
        <v>47</v>
      </c>
      <c r="AS135" s="21" t="s">
        <v>114</v>
      </c>
      <c r="AT135" s="21" t="s">
        <v>115</v>
      </c>
      <c r="AU135" s="64"/>
    </row>
    <row r="136" spans="1:54" s="73" customFormat="1" ht="17.25" customHeight="1" x14ac:dyDescent="0.2">
      <c r="A136" s="66" t="str">
        <f>+A135</f>
        <v>3-01-002-02-02-03-0002-03</v>
      </c>
      <c r="B136" s="66" t="str">
        <f>+B135</f>
        <v>Otros servicios juridicos n.c.p.</v>
      </c>
      <c r="C136" s="66"/>
      <c r="D136" s="66"/>
      <c r="E136" s="66"/>
      <c r="F136" s="66"/>
      <c r="G136" s="66"/>
      <c r="H136" s="67"/>
      <c r="I136" s="68"/>
      <c r="J136" s="66"/>
      <c r="K136" s="66"/>
      <c r="L136" s="69"/>
      <c r="M136" s="70"/>
      <c r="N136" s="71" t="str">
        <f>+B136</f>
        <v>Otros servicios juridicos n.c.p.</v>
      </c>
      <c r="O136" s="72">
        <f>SUM(O115:O135)</f>
        <v>96221973</v>
      </c>
      <c r="P136" s="72">
        <f t="shared" ref="P136:AQ136" si="29">SUM(P115:P135)</f>
        <v>0</v>
      </c>
      <c r="Q136" s="72">
        <f t="shared" si="29"/>
        <v>0</v>
      </c>
      <c r="R136" s="72">
        <f t="shared" si="29"/>
        <v>2078</v>
      </c>
      <c r="S136" s="72">
        <f t="shared" si="29"/>
        <v>46731547</v>
      </c>
      <c r="T136" s="72">
        <f t="shared" si="29"/>
        <v>2715</v>
      </c>
      <c r="U136" s="72">
        <f t="shared" si="29"/>
        <v>6099238</v>
      </c>
      <c r="V136" s="72">
        <f t="shared" si="29"/>
        <v>0</v>
      </c>
      <c r="W136" s="72">
        <f t="shared" si="29"/>
        <v>0</v>
      </c>
      <c r="X136" s="72">
        <f t="shared" si="29"/>
        <v>0</v>
      </c>
      <c r="Y136" s="72">
        <f t="shared" si="29"/>
        <v>0</v>
      </c>
      <c r="Z136" s="72">
        <f t="shared" si="29"/>
        <v>0</v>
      </c>
      <c r="AA136" s="72">
        <f t="shared" si="29"/>
        <v>0</v>
      </c>
      <c r="AB136" s="72">
        <f t="shared" si="29"/>
        <v>0</v>
      </c>
      <c r="AC136" s="72">
        <f t="shared" si="29"/>
        <v>0</v>
      </c>
      <c r="AD136" s="72">
        <f t="shared" si="29"/>
        <v>0</v>
      </c>
      <c r="AE136" s="72">
        <f t="shared" si="29"/>
        <v>0</v>
      </c>
      <c r="AF136" s="72">
        <f t="shared" si="29"/>
        <v>0</v>
      </c>
      <c r="AG136" s="72">
        <f t="shared" si="29"/>
        <v>0</v>
      </c>
      <c r="AH136" s="72">
        <f t="shared" si="29"/>
        <v>0</v>
      </c>
      <c r="AI136" s="72">
        <f t="shared" si="29"/>
        <v>0</v>
      </c>
      <c r="AJ136" s="72">
        <f t="shared" si="29"/>
        <v>0</v>
      </c>
      <c r="AK136" s="72">
        <f t="shared" si="29"/>
        <v>0</v>
      </c>
      <c r="AL136" s="72">
        <f t="shared" si="29"/>
        <v>0</v>
      </c>
      <c r="AM136" s="72">
        <f t="shared" si="29"/>
        <v>0</v>
      </c>
      <c r="AN136" s="72">
        <f t="shared" si="29"/>
        <v>52830785</v>
      </c>
      <c r="AO136" s="72">
        <f t="shared" si="29"/>
        <v>89240</v>
      </c>
      <c r="AP136" s="72">
        <f t="shared" si="29"/>
        <v>3</v>
      </c>
      <c r="AQ136" s="72">
        <f t="shared" si="29"/>
        <v>43391185</v>
      </c>
      <c r="AR136" s="63"/>
      <c r="AU136" s="64"/>
      <c r="AW136" s="21"/>
      <c r="AX136" s="21"/>
      <c r="AY136" s="21"/>
    </row>
    <row r="137" spans="1:54" ht="14.25" customHeight="1" x14ac:dyDescent="0.2">
      <c r="A137" s="53" t="s">
        <v>177</v>
      </c>
      <c r="B137" s="53" t="s">
        <v>178</v>
      </c>
      <c r="C137" s="53" t="s">
        <v>88</v>
      </c>
      <c r="D137" s="53" t="s">
        <v>89</v>
      </c>
      <c r="E137" s="53" t="s">
        <v>90</v>
      </c>
      <c r="F137" s="53">
        <v>900590871</v>
      </c>
      <c r="G137" s="53" t="s">
        <v>179</v>
      </c>
      <c r="H137" s="84">
        <v>2278</v>
      </c>
      <c r="I137" s="84">
        <v>6673</v>
      </c>
      <c r="J137" s="53" t="s">
        <v>92</v>
      </c>
      <c r="K137" s="53">
        <v>1638</v>
      </c>
      <c r="L137" s="55">
        <v>44453</v>
      </c>
      <c r="M137" s="75">
        <v>54057297</v>
      </c>
      <c r="N137" s="57">
        <v>0</v>
      </c>
      <c r="O137" s="99">
        <v>54057297</v>
      </c>
      <c r="P137" s="58"/>
      <c r="Q137" s="58"/>
      <c r="R137" s="58">
        <v>461</v>
      </c>
      <c r="S137" s="58">
        <v>10811459</v>
      </c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9">
        <f t="shared" si="19"/>
        <v>10811459</v>
      </c>
      <c r="AO137" s="60"/>
      <c r="AP137" s="61"/>
      <c r="AQ137" s="62">
        <f t="shared" si="20"/>
        <v>43245838</v>
      </c>
      <c r="AR137" s="63" t="s">
        <v>47</v>
      </c>
      <c r="AS137" s="21" t="s">
        <v>114</v>
      </c>
      <c r="AT137" s="21" t="s">
        <v>115</v>
      </c>
      <c r="AU137" s="64"/>
      <c r="BB137" s="93"/>
    </row>
    <row r="138" spans="1:54" s="73" customFormat="1" ht="17.25" customHeight="1" x14ac:dyDescent="0.2">
      <c r="A138" s="66" t="str">
        <f>+A137</f>
        <v>3-01-002-02-02-03-0002-05</v>
      </c>
      <c r="B138" s="66" t="str">
        <f>+B137</f>
        <v>Servicios de asesoramiento y representacion juridica relativos a otros campos del derecho</v>
      </c>
      <c r="C138" s="66"/>
      <c r="D138" s="66"/>
      <c r="E138" s="66"/>
      <c r="F138" s="66"/>
      <c r="G138" s="66"/>
      <c r="H138" s="67"/>
      <c r="I138" s="68"/>
      <c r="J138" s="66"/>
      <c r="K138" s="66"/>
      <c r="L138" s="69"/>
      <c r="M138" s="70"/>
      <c r="N138" s="71" t="str">
        <f>+B138</f>
        <v>Servicios de asesoramiento y representacion juridica relativos a otros campos del derecho</v>
      </c>
      <c r="O138" s="72">
        <f>SUM(O137)</f>
        <v>54057297</v>
      </c>
      <c r="P138" s="72">
        <f t="shared" ref="P138:AQ138" si="30">SUM(P137)</f>
        <v>0</v>
      </c>
      <c r="Q138" s="72">
        <f t="shared" si="30"/>
        <v>0</v>
      </c>
      <c r="R138" s="72">
        <f t="shared" si="30"/>
        <v>461</v>
      </c>
      <c r="S138" s="72">
        <f t="shared" si="30"/>
        <v>10811459</v>
      </c>
      <c r="T138" s="72">
        <f t="shared" si="30"/>
        <v>0</v>
      </c>
      <c r="U138" s="72">
        <f t="shared" si="30"/>
        <v>0</v>
      </c>
      <c r="V138" s="72">
        <f t="shared" si="30"/>
        <v>0</v>
      </c>
      <c r="W138" s="72">
        <f t="shared" si="30"/>
        <v>0</v>
      </c>
      <c r="X138" s="72">
        <f t="shared" si="30"/>
        <v>0</v>
      </c>
      <c r="Y138" s="72">
        <f t="shared" si="30"/>
        <v>0</v>
      </c>
      <c r="Z138" s="72">
        <f t="shared" si="30"/>
        <v>0</v>
      </c>
      <c r="AA138" s="72">
        <f t="shared" si="30"/>
        <v>0</v>
      </c>
      <c r="AB138" s="72">
        <f t="shared" si="30"/>
        <v>0</v>
      </c>
      <c r="AC138" s="72">
        <f t="shared" si="30"/>
        <v>0</v>
      </c>
      <c r="AD138" s="72">
        <f t="shared" si="30"/>
        <v>0</v>
      </c>
      <c r="AE138" s="72">
        <f t="shared" si="30"/>
        <v>0</v>
      </c>
      <c r="AF138" s="72">
        <f t="shared" si="30"/>
        <v>0</v>
      </c>
      <c r="AG138" s="72">
        <f t="shared" si="30"/>
        <v>0</v>
      </c>
      <c r="AH138" s="72">
        <f t="shared" si="30"/>
        <v>0</v>
      </c>
      <c r="AI138" s="72">
        <f t="shared" si="30"/>
        <v>0</v>
      </c>
      <c r="AJ138" s="72">
        <f t="shared" si="30"/>
        <v>0</v>
      </c>
      <c r="AK138" s="72">
        <f t="shared" si="30"/>
        <v>0</v>
      </c>
      <c r="AL138" s="72">
        <f t="shared" si="30"/>
        <v>0</v>
      </c>
      <c r="AM138" s="72">
        <f t="shared" si="30"/>
        <v>0</v>
      </c>
      <c r="AN138" s="72">
        <f t="shared" si="30"/>
        <v>10811459</v>
      </c>
      <c r="AO138" s="72">
        <f t="shared" si="30"/>
        <v>0</v>
      </c>
      <c r="AP138" s="72">
        <f t="shared" si="30"/>
        <v>0</v>
      </c>
      <c r="AQ138" s="72">
        <f t="shared" si="30"/>
        <v>43245838</v>
      </c>
      <c r="AR138" s="63"/>
      <c r="AU138" s="64"/>
      <c r="AW138" s="21"/>
      <c r="AX138" s="21"/>
      <c r="AY138" s="21"/>
    </row>
    <row r="139" spans="1:54" ht="14.25" customHeight="1" x14ac:dyDescent="0.2">
      <c r="A139" s="53" t="s">
        <v>180</v>
      </c>
      <c r="B139" s="53" t="s">
        <v>181</v>
      </c>
      <c r="C139" s="53" t="s">
        <v>182</v>
      </c>
      <c r="D139" s="53" t="s">
        <v>183</v>
      </c>
      <c r="E139" s="53" t="s">
        <v>90</v>
      </c>
      <c r="F139" s="53">
        <v>899999230</v>
      </c>
      <c r="G139" s="53" t="s">
        <v>146</v>
      </c>
      <c r="H139" s="85">
        <v>3358</v>
      </c>
      <c r="I139" s="86">
        <v>10439</v>
      </c>
      <c r="J139" s="53" t="s">
        <v>98</v>
      </c>
      <c r="K139" s="53">
        <v>21520</v>
      </c>
      <c r="L139" s="55">
        <v>44544</v>
      </c>
      <c r="M139" s="87">
        <v>69047976</v>
      </c>
      <c r="N139" s="57">
        <v>0</v>
      </c>
      <c r="O139" s="88">
        <v>69047976</v>
      </c>
      <c r="P139" s="58"/>
      <c r="Q139" s="58"/>
      <c r="R139" s="58"/>
      <c r="S139" s="58"/>
      <c r="T139" s="58"/>
      <c r="U139" s="58"/>
      <c r="V139" s="58"/>
      <c r="W139" s="58"/>
      <c r="X139" s="58" t="s">
        <v>184</v>
      </c>
      <c r="Y139" s="58">
        <v>67230924</v>
      </c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9">
        <f t="shared" si="19"/>
        <v>67230924</v>
      </c>
      <c r="AO139" s="60"/>
      <c r="AP139" s="61"/>
      <c r="AQ139" s="62">
        <f t="shared" si="20"/>
        <v>1817052</v>
      </c>
      <c r="AR139" s="63" t="s">
        <v>47</v>
      </c>
      <c r="AS139" s="21" t="s">
        <v>114</v>
      </c>
      <c r="AT139" s="21" t="s">
        <v>115</v>
      </c>
      <c r="AU139" s="64"/>
    </row>
    <row r="140" spans="1:54" ht="14.25" customHeight="1" x14ac:dyDescent="0.2">
      <c r="A140" s="53" t="s">
        <v>180</v>
      </c>
      <c r="B140" s="53" t="s">
        <v>181</v>
      </c>
      <c r="C140" s="53" t="s">
        <v>185</v>
      </c>
      <c r="D140" s="53" t="s">
        <v>186</v>
      </c>
      <c r="E140" s="53" t="s">
        <v>90</v>
      </c>
      <c r="F140" s="53">
        <v>899999230</v>
      </c>
      <c r="G140" s="53" t="s">
        <v>146</v>
      </c>
      <c r="H140" s="100">
        <v>1403</v>
      </c>
      <c r="I140" s="101">
        <v>4032</v>
      </c>
      <c r="J140" s="53" t="s">
        <v>46</v>
      </c>
      <c r="K140" s="53">
        <v>11</v>
      </c>
      <c r="L140" s="55">
        <v>44302</v>
      </c>
      <c r="M140" s="87">
        <v>165351732</v>
      </c>
      <c r="N140" s="57">
        <v>163534680</v>
      </c>
      <c r="O140" s="88">
        <v>1817052</v>
      </c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9">
        <f t="shared" si="19"/>
        <v>0</v>
      </c>
      <c r="AO140" s="60">
        <v>44727</v>
      </c>
      <c r="AP140" s="61">
        <v>1817052</v>
      </c>
      <c r="AQ140" s="62">
        <f t="shared" si="20"/>
        <v>0</v>
      </c>
      <c r="AR140" s="63" t="s">
        <v>47</v>
      </c>
      <c r="AS140" s="21" t="s">
        <v>114</v>
      </c>
      <c r="AT140" s="21" t="s">
        <v>115</v>
      </c>
      <c r="AU140" s="64"/>
    </row>
    <row r="141" spans="1:54" ht="13.5" customHeight="1" x14ac:dyDescent="0.2">
      <c r="A141" s="53" t="s">
        <v>180</v>
      </c>
      <c r="B141" s="53" t="s">
        <v>181</v>
      </c>
      <c r="C141" s="53" t="s">
        <v>185</v>
      </c>
      <c r="D141" s="53" t="s">
        <v>186</v>
      </c>
      <c r="E141" s="53" t="s">
        <v>90</v>
      </c>
      <c r="F141" s="53">
        <v>899999230</v>
      </c>
      <c r="G141" s="53" t="s">
        <v>146</v>
      </c>
      <c r="H141" s="85">
        <v>3153</v>
      </c>
      <c r="I141" s="101">
        <v>10015</v>
      </c>
      <c r="J141" s="53" t="s">
        <v>113</v>
      </c>
      <c r="K141" s="53">
        <v>19462</v>
      </c>
      <c r="L141" s="55">
        <v>44518</v>
      </c>
      <c r="M141" s="87">
        <v>183522252</v>
      </c>
      <c r="N141" s="57">
        <v>0</v>
      </c>
      <c r="O141" s="88">
        <v>183522252</v>
      </c>
      <c r="P141" s="58"/>
      <c r="Q141" s="58"/>
      <c r="R141" s="58"/>
      <c r="S141" s="58"/>
      <c r="T141" s="58"/>
      <c r="U141" s="58"/>
      <c r="V141" s="58"/>
      <c r="W141" s="58"/>
      <c r="X141" s="58" t="s">
        <v>187</v>
      </c>
      <c r="Y141" s="58">
        <v>174436992</v>
      </c>
      <c r="Z141" s="102" t="s">
        <v>188</v>
      </c>
      <c r="AA141" s="58">
        <f>-1817052+1817052</f>
        <v>0</v>
      </c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9">
        <f t="shared" si="19"/>
        <v>174436992</v>
      </c>
      <c r="AO141" s="60">
        <v>44727</v>
      </c>
      <c r="AP141" s="61">
        <v>9085260</v>
      </c>
      <c r="AQ141" s="62">
        <f t="shared" si="20"/>
        <v>0</v>
      </c>
      <c r="AR141" s="63" t="s">
        <v>47</v>
      </c>
      <c r="AS141" s="21" t="s">
        <v>114</v>
      </c>
      <c r="AT141" s="21" t="s">
        <v>115</v>
      </c>
      <c r="AU141" s="64"/>
      <c r="AX141" s="64"/>
    </row>
    <row r="142" spans="1:54" ht="13.5" customHeight="1" x14ac:dyDescent="0.2">
      <c r="A142" s="53" t="s">
        <v>180</v>
      </c>
      <c r="B142" s="53" t="s">
        <v>181</v>
      </c>
      <c r="C142" s="53" t="s">
        <v>189</v>
      </c>
      <c r="D142" s="53" t="s">
        <v>190</v>
      </c>
      <c r="E142" s="53" t="s">
        <v>90</v>
      </c>
      <c r="F142" s="53">
        <v>899999230</v>
      </c>
      <c r="G142" s="53" t="s">
        <v>146</v>
      </c>
      <c r="H142" s="100">
        <v>1456</v>
      </c>
      <c r="I142" s="86">
        <v>7095</v>
      </c>
      <c r="J142" s="53" t="s">
        <v>113</v>
      </c>
      <c r="K142" s="53">
        <v>16499</v>
      </c>
      <c r="L142" s="55">
        <v>44482</v>
      </c>
      <c r="M142" s="87">
        <v>181705200</v>
      </c>
      <c r="N142" s="57">
        <v>0</v>
      </c>
      <c r="O142" s="88">
        <v>181705200</v>
      </c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 t="s">
        <v>191</v>
      </c>
      <c r="AA142" s="58">
        <v>181705200</v>
      </c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9">
        <f t="shared" si="19"/>
        <v>181705200</v>
      </c>
      <c r="AO142" s="60"/>
      <c r="AP142" s="61"/>
      <c r="AQ142" s="62">
        <f t="shared" si="20"/>
        <v>0</v>
      </c>
      <c r="AR142" s="63" t="s">
        <v>47</v>
      </c>
      <c r="AS142" s="21" t="s">
        <v>114</v>
      </c>
      <c r="AT142" s="21" t="s">
        <v>115</v>
      </c>
      <c r="AU142" s="64"/>
    </row>
    <row r="143" spans="1:54" ht="13.5" customHeight="1" x14ac:dyDescent="0.2">
      <c r="A143" s="53" t="s">
        <v>180</v>
      </c>
      <c r="B143" s="53" t="s">
        <v>181</v>
      </c>
      <c r="C143" s="53" t="s">
        <v>189</v>
      </c>
      <c r="D143" s="53" t="s">
        <v>190</v>
      </c>
      <c r="E143" s="53" t="s">
        <v>90</v>
      </c>
      <c r="F143" s="53">
        <v>899999230</v>
      </c>
      <c r="G143" s="53" t="s">
        <v>146</v>
      </c>
      <c r="H143" s="85">
        <v>3244</v>
      </c>
      <c r="I143" s="86">
        <v>10152</v>
      </c>
      <c r="J143" s="53" t="s">
        <v>113</v>
      </c>
      <c r="K143" s="53">
        <v>20018</v>
      </c>
      <c r="L143" s="55">
        <v>44555</v>
      </c>
      <c r="M143" s="87">
        <v>74499132</v>
      </c>
      <c r="N143" s="57">
        <v>0</v>
      </c>
      <c r="O143" s="88">
        <v>74499132</v>
      </c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 t="s">
        <v>192</v>
      </c>
      <c r="AA143" s="58">
        <v>47243352</v>
      </c>
      <c r="AB143" s="58">
        <v>7060</v>
      </c>
      <c r="AC143" s="58">
        <v>1817052</v>
      </c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9">
        <f t="shared" si="19"/>
        <v>49060404</v>
      </c>
      <c r="AO143" s="60"/>
      <c r="AP143" s="61"/>
      <c r="AQ143" s="62">
        <f t="shared" si="20"/>
        <v>25438728</v>
      </c>
      <c r="AR143" s="63" t="s">
        <v>47</v>
      </c>
      <c r="AS143" s="21" t="s">
        <v>114</v>
      </c>
      <c r="AT143" s="21" t="s">
        <v>115</v>
      </c>
      <c r="AU143" s="64"/>
    </row>
    <row r="144" spans="1:54" ht="14.25" customHeight="1" x14ac:dyDescent="0.2">
      <c r="A144" s="53" t="s">
        <v>180</v>
      </c>
      <c r="B144" s="53" t="s">
        <v>181</v>
      </c>
      <c r="C144" s="53" t="s">
        <v>189</v>
      </c>
      <c r="D144" s="53" t="s">
        <v>190</v>
      </c>
      <c r="E144" s="53" t="s">
        <v>90</v>
      </c>
      <c r="F144" s="53">
        <v>899999230</v>
      </c>
      <c r="G144" s="53" t="s">
        <v>146</v>
      </c>
      <c r="H144" s="85">
        <v>3272</v>
      </c>
      <c r="I144" s="86">
        <v>10178</v>
      </c>
      <c r="J144" s="53" t="s">
        <v>113</v>
      </c>
      <c r="K144" s="53">
        <v>20152</v>
      </c>
      <c r="L144" s="55">
        <v>44526</v>
      </c>
      <c r="M144" s="87">
        <v>7268208</v>
      </c>
      <c r="N144" s="57">
        <v>0</v>
      </c>
      <c r="O144" s="88">
        <v>7268208</v>
      </c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9">
        <f t="shared" ref="AN144:AN207" si="31">+Q144+S144+U144+W144+Y144+AA144+AC144+AE144+AG144+AI144+AK144+AM144</f>
        <v>0</v>
      </c>
      <c r="AO144" s="60"/>
      <c r="AP144" s="61"/>
      <c r="AQ144" s="62">
        <f t="shared" ref="AQ144:AQ207" si="32">+O144-AN144-AP144</f>
        <v>7268208</v>
      </c>
      <c r="AR144" s="63" t="s">
        <v>47</v>
      </c>
      <c r="AS144" s="21" t="s">
        <v>114</v>
      </c>
      <c r="AT144" s="21" t="s">
        <v>115</v>
      </c>
      <c r="AU144" s="64"/>
    </row>
    <row r="145" spans="1:53" ht="13.5" customHeight="1" x14ac:dyDescent="0.2">
      <c r="A145" s="53" t="s">
        <v>180</v>
      </c>
      <c r="B145" s="53" t="s">
        <v>181</v>
      </c>
      <c r="C145" s="53" t="s">
        <v>144</v>
      </c>
      <c r="D145" s="53" t="s">
        <v>145</v>
      </c>
      <c r="E145" s="53" t="s">
        <v>90</v>
      </c>
      <c r="F145" s="53">
        <v>899999230</v>
      </c>
      <c r="G145" s="53" t="s">
        <v>146</v>
      </c>
      <c r="H145" s="85">
        <v>3160</v>
      </c>
      <c r="I145" s="86">
        <v>10472</v>
      </c>
      <c r="J145" s="53" t="s">
        <v>113</v>
      </c>
      <c r="K145" s="53">
        <v>21686</v>
      </c>
      <c r="L145" s="55">
        <v>44546</v>
      </c>
      <c r="M145" s="87">
        <v>148998264</v>
      </c>
      <c r="N145" s="57">
        <v>0</v>
      </c>
      <c r="O145" s="88">
        <v>148998264</v>
      </c>
      <c r="P145" s="58"/>
      <c r="Q145" s="58"/>
      <c r="R145" s="58"/>
      <c r="S145" s="58"/>
      <c r="T145" s="58"/>
      <c r="U145" s="58"/>
      <c r="V145" s="58" t="s">
        <v>193</v>
      </c>
      <c r="W145" s="58">
        <v>139913004</v>
      </c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9">
        <f t="shared" si="31"/>
        <v>139913004</v>
      </c>
      <c r="AO145" s="60">
        <v>44692</v>
      </c>
      <c r="AP145" s="61">
        <v>9085260</v>
      </c>
      <c r="AQ145" s="62">
        <f t="shared" si="32"/>
        <v>0</v>
      </c>
      <c r="AR145" s="63" t="s">
        <v>47</v>
      </c>
      <c r="AS145" s="21" t="s">
        <v>114</v>
      </c>
      <c r="AT145" s="21" t="s">
        <v>115</v>
      </c>
      <c r="AU145" s="64"/>
      <c r="AX145" s="64"/>
    </row>
    <row r="146" spans="1:53" ht="13.5" customHeight="1" x14ac:dyDescent="0.2">
      <c r="A146" s="53" t="s">
        <v>180</v>
      </c>
      <c r="B146" s="53" t="s">
        <v>181</v>
      </c>
      <c r="C146" s="53" t="s">
        <v>194</v>
      </c>
      <c r="D146" s="53" t="s">
        <v>195</v>
      </c>
      <c r="E146" s="53" t="s">
        <v>90</v>
      </c>
      <c r="F146" s="53">
        <v>899999230</v>
      </c>
      <c r="G146" s="53" t="s">
        <v>146</v>
      </c>
      <c r="H146" s="85">
        <v>1388</v>
      </c>
      <c r="I146" s="86">
        <v>10267</v>
      </c>
      <c r="J146" s="53" t="s">
        <v>113</v>
      </c>
      <c r="K146" s="53">
        <v>20723</v>
      </c>
      <c r="L146" s="55">
        <v>44533</v>
      </c>
      <c r="M146" s="87">
        <v>138275100</v>
      </c>
      <c r="N146" s="57">
        <v>0</v>
      </c>
      <c r="O146" s="88">
        <v>138275100</v>
      </c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 t="s">
        <v>196</v>
      </c>
      <c r="AA146" s="58">
        <v>116291328</v>
      </c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9">
        <f t="shared" si="31"/>
        <v>116291328</v>
      </c>
      <c r="AO146" s="60">
        <v>44726</v>
      </c>
      <c r="AP146" s="61">
        <v>21983772</v>
      </c>
      <c r="AQ146" s="62">
        <f t="shared" si="32"/>
        <v>0</v>
      </c>
      <c r="AR146" s="63" t="s">
        <v>47</v>
      </c>
      <c r="AS146" s="21" t="s">
        <v>114</v>
      </c>
      <c r="AT146" s="21" t="s">
        <v>115</v>
      </c>
      <c r="AU146" s="64"/>
    </row>
    <row r="147" spans="1:53" ht="12.75" customHeight="1" x14ac:dyDescent="0.2">
      <c r="A147" s="53" t="s">
        <v>180</v>
      </c>
      <c r="B147" s="53" t="s">
        <v>181</v>
      </c>
      <c r="C147" s="53" t="s">
        <v>103</v>
      </c>
      <c r="D147" s="53" t="s">
        <v>104</v>
      </c>
      <c r="E147" s="53" t="s">
        <v>90</v>
      </c>
      <c r="F147" s="53">
        <v>899999230</v>
      </c>
      <c r="G147" s="53" t="s">
        <v>146</v>
      </c>
      <c r="H147" s="85">
        <v>2991</v>
      </c>
      <c r="I147" s="86">
        <v>10476</v>
      </c>
      <c r="J147" s="53" t="s">
        <v>113</v>
      </c>
      <c r="K147" s="53">
        <v>21215</v>
      </c>
      <c r="L147" s="55">
        <v>44546</v>
      </c>
      <c r="M147" s="87">
        <v>52694508</v>
      </c>
      <c r="N147" s="57">
        <v>0</v>
      </c>
      <c r="O147" s="88">
        <v>52694508</v>
      </c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 t="s">
        <v>197</v>
      </c>
      <c r="AC147" s="58">
        <v>49060404</v>
      </c>
      <c r="AD147" s="58"/>
      <c r="AE147" s="58"/>
      <c r="AF147" s="58"/>
      <c r="AG147" s="58"/>
      <c r="AH147" s="58"/>
      <c r="AI147" s="58"/>
      <c r="AJ147" s="58"/>
      <c r="AK147" s="58"/>
      <c r="AL147" s="58">
        <v>16023</v>
      </c>
      <c r="AM147" s="58">
        <v>1817052</v>
      </c>
      <c r="AN147" s="59">
        <f t="shared" si="31"/>
        <v>50877456</v>
      </c>
      <c r="AO147" s="60"/>
      <c r="AP147" s="61"/>
      <c r="AQ147" s="62">
        <f t="shared" si="32"/>
        <v>1817052</v>
      </c>
      <c r="AR147" s="63" t="s">
        <v>47</v>
      </c>
      <c r="AS147" s="21" t="s">
        <v>114</v>
      </c>
      <c r="AT147" s="21" t="s">
        <v>115</v>
      </c>
      <c r="AU147" s="64"/>
    </row>
    <row r="148" spans="1:53" s="73" customFormat="1" ht="17.25" customHeight="1" x14ac:dyDescent="0.2">
      <c r="A148" s="66" t="str">
        <f>+A147</f>
        <v>3-01-002-02-02-03-0003-011</v>
      </c>
      <c r="B148" s="66" t="str">
        <f>+B147</f>
        <v>Servicios de consultoria en administracion y servicios de gestion  servicios de tecnologia de la informacion -  Asistentes Academicos</v>
      </c>
      <c r="C148" s="66"/>
      <c r="D148" s="66"/>
      <c r="E148" s="66"/>
      <c r="F148" s="66"/>
      <c r="G148" s="66"/>
      <c r="H148" s="67"/>
      <c r="I148" s="68"/>
      <c r="J148" s="66"/>
      <c r="K148" s="66"/>
      <c r="L148" s="69"/>
      <c r="M148" s="70"/>
      <c r="N148" s="71" t="str">
        <f>+B148</f>
        <v>Servicios de consultoria en administracion y servicios de gestion  servicios de tecnologia de la informacion -  Asistentes Academicos</v>
      </c>
      <c r="O148" s="72">
        <f>SUM(O139:O147)</f>
        <v>857827692</v>
      </c>
      <c r="P148" s="72">
        <f t="shared" ref="P148:AQ148" si="33">SUM(P139:P147)</f>
        <v>0</v>
      </c>
      <c r="Q148" s="72">
        <f t="shared" si="33"/>
        <v>0</v>
      </c>
      <c r="R148" s="72">
        <f t="shared" si="33"/>
        <v>0</v>
      </c>
      <c r="S148" s="72">
        <f t="shared" si="33"/>
        <v>0</v>
      </c>
      <c r="T148" s="72">
        <f t="shared" si="33"/>
        <v>0</v>
      </c>
      <c r="U148" s="72">
        <f t="shared" si="33"/>
        <v>0</v>
      </c>
      <c r="V148" s="72">
        <f t="shared" si="33"/>
        <v>0</v>
      </c>
      <c r="W148" s="72">
        <f t="shared" si="33"/>
        <v>139913004</v>
      </c>
      <c r="X148" s="72">
        <f t="shared" si="33"/>
        <v>0</v>
      </c>
      <c r="Y148" s="72">
        <f t="shared" si="33"/>
        <v>241667916</v>
      </c>
      <c r="Z148" s="72">
        <f t="shared" si="33"/>
        <v>0</v>
      </c>
      <c r="AA148" s="72">
        <f t="shared" si="33"/>
        <v>345239880</v>
      </c>
      <c r="AB148" s="72">
        <f t="shared" si="33"/>
        <v>7060</v>
      </c>
      <c r="AC148" s="72">
        <f t="shared" si="33"/>
        <v>50877456</v>
      </c>
      <c r="AD148" s="72">
        <f t="shared" si="33"/>
        <v>0</v>
      </c>
      <c r="AE148" s="72">
        <f t="shared" si="33"/>
        <v>0</v>
      </c>
      <c r="AF148" s="72">
        <f t="shared" si="33"/>
        <v>0</v>
      </c>
      <c r="AG148" s="72">
        <f t="shared" si="33"/>
        <v>0</v>
      </c>
      <c r="AH148" s="72">
        <f t="shared" si="33"/>
        <v>0</v>
      </c>
      <c r="AI148" s="72">
        <f t="shared" si="33"/>
        <v>0</v>
      </c>
      <c r="AJ148" s="72">
        <f t="shared" si="33"/>
        <v>0</v>
      </c>
      <c r="AK148" s="72">
        <f t="shared" si="33"/>
        <v>0</v>
      </c>
      <c r="AL148" s="72">
        <f t="shared" si="33"/>
        <v>16023</v>
      </c>
      <c r="AM148" s="72">
        <f t="shared" si="33"/>
        <v>1817052</v>
      </c>
      <c r="AN148" s="72">
        <f t="shared" si="33"/>
        <v>779515308</v>
      </c>
      <c r="AO148" s="72">
        <f t="shared" si="33"/>
        <v>178872</v>
      </c>
      <c r="AP148" s="72">
        <f t="shared" si="33"/>
        <v>41971344</v>
      </c>
      <c r="AQ148" s="72">
        <f t="shared" si="33"/>
        <v>36341040</v>
      </c>
      <c r="AR148" s="63"/>
      <c r="AU148" s="64"/>
      <c r="AW148" s="21"/>
      <c r="AX148" s="21"/>
      <c r="AY148" s="21"/>
    </row>
    <row r="149" spans="1:53" ht="14.25" customHeight="1" x14ac:dyDescent="0.2">
      <c r="A149" s="53" t="s">
        <v>198</v>
      </c>
      <c r="B149" s="53" t="s">
        <v>199</v>
      </c>
      <c r="C149" s="53" t="s">
        <v>200</v>
      </c>
      <c r="D149" s="53" t="s">
        <v>183</v>
      </c>
      <c r="E149" s="53" t="s">
        <v>44</v>
      </c>
      <c r="F149" s="53">
        <v>79280473</v>
      </c>
      <c r="G149" s="53" t="s">
        <v>201</v>
      </c>
      <c r="H149" s="103">
        <v>301</v>
      </c>
      <c r="I149" s="96">
        <v>1951</v>
      </c>
      <c r="J149" s="53" t="s">
        <v>92</v>
      </c>
      <c r="K149" s="53">
        <v>563</v>
      </c>
      <c r="L149" s="55">
        <v>44243</v>
      </c>
      <c r="M149" s="104">
        <v>41792200</v>
      </c>
      <c r="N149" s="57">
        <v>39563283</v>
      </c>
      <c r="O149" s="105">
        <v>2228917</v>
      </c>
      <c r="P149" s="58"/>
      <c r="Q149" s="58"/>
      <c r="R149" s="58">
        <v>131</v>
      </c>
      <c r="S149" s="58">
        <v>2228917</v>
      </c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9">
        <f t="shared" si="31"/>
        <v>2228917</v>
      </c>
      <c r="AO149" s="60"/>
      <c r="AP149" s="61"/>
      <c r="AQ149" s="62">
        <f t="shared" si="32"/>
        <v>0</v>
      </c>
      <c r="AR149" s="63" t="s">
        <v>47</v>
      </c>
      <c r="AS149" s="21" t="s">
        <v>114</v>
      </c>
      <c r="AT149" s="21" t="s">
        <v>115</v>
      </c>
      <c r="AU149" s="64"/>
      <c r="BA149" s="98"/>
    </row>
    <row r="150" spans="1:53" ht="11.25" customHeight="1" x14ac:dyDescent="0.2">
      <c r="A150" s="53" t="s">
        <v>198</v>
      </c>
      <c r="B150" s="53" t="s">
        <v>199</v>
      </c>
      <c r="C150" s="53" t="s">
        <v>200</v>
      </c>
      <c r="D150" s="53" t="s">
        <v>183</v>
      </c>
      <c r="E150" s="53" t="s">
        <v>44</v>
      </c>
      <c r="F150" s="53">
        <v>80812606</v>
      </c>
      <c r="G150" s="53" t="s">
        <v>202</v>
      </c>
      <c r="H150" s="103">
        <v>316</v>
      </c>
      <c r="I150" s="96">
        <v>1615</v>
      </c>
      <c r="J150" s="53" t="s">
        <v>92</v>
      </c>
      <c r="K150" s="53">
        <v>398</v>
      </c>
      <c r="L150" s="55">
        <v>44232</v>
      </c>
      <c r="M150" s="104">
        <v>27255780</v>
      </c>
      <c r="N150" s="57">
        <v>26892370</v>
      </c>
      <c r="O150" s="105">
        <v>363410</v>
      </c>
      <c r="P150" s="58"/>
      <c r="Q150" s="58"/>
      <c r="R150" s="58">
        <v>126</v>
      </c>
      <c r="S150" s="58">
        <v>363410</v>
      </c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9">
        <f t="shared" si="31"/>
        <v>363410</v>
      </c>
      <c r="AO150" s="60"/>
      <c r="AP150" s="61"/>
      <c r="AQ150" s="62">
        <f t="shared" si="32"/>
        <v>0</v>
      </c>
      <c r="AR150" s="63" t="s">
        <v>47</v>
      </c>
      <c r="AS150" s="21" t="s">
        <v>114</v>
      </c>
      <c r="AT150" s="21" t="s">
        <v>115</v>
      </c>
      <c r="AU150" s="64"/>
      <c r="BA150" s="98"/>
    </row>
    <row r="151" spans="1:53" ht="14.1" customHeight="1" x14ac:dyDescent="0.2">
      <c r="A151" s="53" t="s">
        <v>198</v>
      </c>
      <c r="B151" s="53" t="s">
        <v>199</v>
      </c>
      <c r="C151" s="53" t="s">
        <v>200</v>
      </c>
      <c r="D151" s="53" t="s">
        <v>183</v>
      </c>
      <c r="E151" s="53" t="s">
        <v>44</v>
      </c>
      <c r="F151" s="53">
        <v>31396488</v>
      </c>
      <c r="G151" s="53" t="s">
        <v>203</v>
      </c>
      <c r="H151" s="103">
        <v>376</v>
      </c>
      <c r="I151" s="96">
        <v>1748</v>
      </c>
      <c r="J151" s="53" t="s">
        <v>92</v>
      </c>
      <c r="K151" s="53">
        <v>466</v>
      </c>
      <c r="L151" s="55">
        <v>44236</v>
      </c>
      <c r="M151" s="104">
        <v>54511560</v>
      </c>
      <c r="N151" s="57">
        <v>53057918</v>
      </c>
      <c r="O151" s="105">
        <v>1453642</v>
      </c>
      <c r="P151" s="58"/>
      <c r="Q151" s="58"/>
      <c r="R151" s="58">
        <v>124</v>
      </c>
      <c r="S151" s="58">
        <v>1453642</v>
      </c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9">
        <f t="shared" si="31"/>
        <v>1453642</v>
      </c>
      <c r="AO151" s="60"/>
      <c r="AP151" s="61"/>
      <c r="AQ151" s="62">
        <f t="shared" si="32"/>
        <v>0</v>
      </c>
      <c r="AR151" s="63" t="s">
        <v>47</v>
      </c>
      <c r="AS151" s="21" t="s">
        <v>114</v>
      </c>
      <c r="AT151" s="21" t="s">
        <v>115</v>
      </c>
      <c r="AU151" s="64"/>
      <c r="BA151" s="98"/>
    </row>
    <row r="152" spans="1:53" ht="14.1" customHeight="1" x14ac:dyDescent="0.2">
      <c r="A152" s="53" t="s">
        <v>198</v>
      </c>
      <c r="B152" s="53" t="s">
        <v>199</v>
      </c>
      <c r="C152" s="53" t="s">
        <v>200</v>
      </c>
      <c r="D152" s="53" t="s">
        <v>183</v>
      </c>
      <c r="E152" s="53" t="s">
        <v>44</v>
      </c>
      <c r="F152" s="53">
        <v>1093763474</v>
      </c>
      <c r="G152" s="53" t="s">
        <v>204</v>
      </c>
      <c r="H152" s="103">
        <v>2105</v>
      </c>
      <c r="I152" s="96">
        <v>6644</v>
      </c>
      <c r="J152" s="53" t="s">
        <v>92</v>
      </c>
      <c r="K152" s="53">
        <v>1615</v>
      </c>
      <c r="L152" s="55">
        <v>44452</v>
      </c>
      <c r="M152" s="97">
        <v>8328155</v>
      </c>
      <c r="N152" s="57">
        <v>8176734</v>
      </c>
      <c r="O152" s="105">
        <v>151421</v>
      </c>
      <c r="P152" s="58"/>
      <c r="Q152" s="58"/>
      <c r="R152" s="58">
        <v>137</v>
      </c>
      <c r="S152" s="58">
        <v>151421</v>
      </c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9">
        <f t="shared" si="31"/>
        <v>151421</v>
      </c>
      <c r="AO152" s="60"/>
      <c r="AP152" s="61"/>
      <c r="AQ152" s="62">
        <f t="shared" si="32"/>
        <v>0</v>
      </c>
      <c r="AR152" s="63" t="s">
        <v>47</v>
      </c>
      <c r="AS152" s="21" t="s">
        <v>114</v>
      </c>
      <c r="AT152" s="21" t="s">
        <v>115</v>
      </c>
      <c r="AU152" s="64"/>
      <c r="BA152" s="98"/>
    </row>
    <row r="153" spans="1:53" ht="14.1" customHeight="1" x14ac:dyDescent="0.2">
      <c r="A153" s="53" t="s">
        <v>198</v>
      </c>
      <c r="B153" s="53" t="s">
        <v>199</v>
      </c>
      <c r="C153" s="53" t="s">
        <v>182</v>
      </c>
      <c r="D153" s="53" t="s">
        <v>183</v>
      </c>
      <c r="E153" s="53" t="s">
        <v>44</v>
      </c>
      <c r="F153" s="53">
        <v>80098584</v>
      </c>
      <c r="G153" s="53" t="s">
        <v>205</v>
      </c>
      <c r="H153" s="103">
        <v>3052</v>
      </c>
      <c r="I153" s="103">
        <v>10246</v>
      </c>
      <c r="J153" s="53" t="s">
        <v>92</v>
      </c>
      <c r="K153" s="53">
        <v>398</v>
      </c>
      <c r="L153" s="55">
        <v>44232</v>
      </c>
      <c r="M153" s="97">
        <v>1453642</v>
      </c>
      <c r="N153" s="57">
        <v>0</v>
      </c>
      <c r="O153" s="105">
        <v>1453642</v>
      </c>
      <c r="P153" s="58"/>
      <c r="Q153" s="58"/>
      <c r="R153" s="58">
        <v>127</v>
      </c>
      <c r="S153" s="58">
        <v>1453642</v>
      </c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9">
        <f t="shared" si="31"/>
        <v>1453642</v>
      </c>
      <c r="AO153" s="60"/>
      <c r="AP153" s="61"/>
      <c r="AQ153" s="62">
        <f t="shared" si="32"/>
        <v>0</v>
      </c>
      <c r="AR153" s="63" t="s">
        <v>47</v>
      </c>
      <c r="AS153" s="21" t="s">
        <v>114</v>
      </c>
      <c r="AT153" s="21" t="s">
        <v>115</v>
      </c>
      <c r="AU153" s="64"/>
      <c r="BA153" s="98"/>
    </row>
    <row r="154" spans="1:53" ht="12.75" customHeight="1" x14ac:dyDescent="0.2">
      <c r="A154" s="53" t="s">
        <v>198</v>
      </c>
      <c r="B154" s="53" t="s">
        <v>199</v>
      </c>
      <c r="C154" s="53" t="s">
        <v>182</v>
      </c>
      <c r="D154" s="53" t="s">
        <v>183</v>
      </c>
      <c r="E154" s="53" t="s">
        <v>44</v>
      </c>
      <c r="F154" s="53">
        <v>1071328720</v>
      </c>
      <c r="G154" s="53" t="s">
        <v>206</v>
      </c>
      <c r="H154" s="103">
        <v>3054</v>
      </c>
      <c r="I154" s="103">
        <v>10319</v>
      </c>
      <c r="J154" s="53" t="s">
        <v>92</v>
      </c>
      <c r="K154" s="53">
        <v>567</v>
      </c>
      <c r="L154" s="55">
        <v>44243</v>
      </c>
      <c r="M154" s="97">
        <v>363410</v>
      </c>
      <c r="N154" s="57">
        <v>0</v>
      </c>
      <c r="O154" s="105">
        <v>363410</v>
      </c>
      <c r="P154" s="58"/>
      <c r="Q154" s="58"/>
      <c r="R154" s="58">
        <v>128</v>
      </c>
      <c r="S154" s="58">
        <v>363410</v>
      </c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9">
        <f t="shared" si="31"/>
        <v>363410</v>
      </c>
      <c r="AO154" s="60"/>
      <c r="AP154" s="61"/>
      <c r="AQ154" s="62">
        <f t="shared" si="32"/>
        <v>0</v>
      </c>
      <c r="AR154" s="63" t="s">
        <v>47</v>
      </c>
      <c r="AS154" s="21" t="s">
        <v>114</v>
      </c>
      <c r="AT154" s="21" t="s">
        <v>115</v>
      </c>
      <c r="AU154" s="64"/>
      <c r="BA154" s="98"/>
    </row>
    <row r="155" spans="1:53" ht="15" customHeight="1" x14ac:dyDescent="0.2">
      <c r="A155" s="53" t="s">
        <v>198</v>
      </c>
      <c r="B155" s="53" t="s">
        <v>199</v>
      </c>
      <c r="C155" s="53" t="s">
        <v>182</v>
      </c>
      <c r="D155" s="53" t="s">
        <v>183</v>
      </c>
      <c r="E155" s="53" t="s">
        <v>44</v>
      </c>
      <c r="F155" s="53">
        <v>41704501</v>
      </c>
      <c r="G155" s="53" t="s">
        <v>207</v>
      </c>
      <c r="H155" s="103">
        <v>3176</v>
      </c>
      <c r="I155" s="103">
        <v>10145</v>
      </c>
      <c r="J155" s="53" t="s">
        <v>92</v>
      </c>
      <c r="K155" s="53">
        <v>177</v>
      </c>
      <c r="L155" s="55">
        <v>44223</v>
      </c>
      <c r="M155" s="97">
        <v>6129523</v>
      </c>
      <c r="N155" s="57">
        <v>4736449</v>
      </c>
      <c r="O155" s="105">
        <v>1393074</v>
      </c>
      <c r="P155" s="58"/>
      <c r="Q155" s="58"/>
      <c r="R155" s="58">
        <v>129</v>
      </c>
      <c r="S155" s="58">
        <v>1393074</v>
      </c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9">
        <f t="shared" si="31"/>
        <v>1393074</v>
      </c>
      <c r="AO155" s="60"/>
      <c r="AP155" s="61"/>
      <c r="AQ155" s="62">
        <f t="shared" si="32"/>
        <v>0</v>
      </c>
      <c r="AR155" s="63" t="s">
        <v>47</v>
      </c>
      <c r="AS155" s="21" t="s">
        <v>114</v>
      </c>
      <c r="AT155" s="21" t="s">
        <v>115</v>
      </c>
      <c r="AU155" s="64"/>
      <c r="BA155" s="98"/>
    </row>
    <row r="156" spans="1:53" x14ac:dyDescent="0.2">
      <c r="A156" s="53" t="s">
        <v>198</v>
      </c>
      <c r="B156" s="53" t="s">
        <v>199</v>
      </c>
      <c r="C156" s="53" t="s">
        <v>182</v>
      </c>
      <c r="D156" s="53" t="s">
        <v>183</v>
      </c>
      <c r="E156" s="53" t="s">
        <v>44</v>
      </c>
      <c r="F156" s="53">
        <v>80168881</v>
      </c>
      <c r="G156" s="53" t="s">
        <v>208</v>
      </c>
      <c r="H156" s="103">
        <v>3178</v>
      </c>
      <c r="I156" s="103">
        <v>10176</v>
      </c>
      <c r="J156" s="53" t="s">
        <v>92</v>
      </c>
      <c r="K156" s="53">
        <v>249</v>
      </c>
      <c r="L156" s="55">
        <v>44224</v>
      </c>
      <c r="M156" s="97">
        <v>5850908</v>
      </c>
      <c r="N156" s="57">
        <v>4457835</v>
      </c>
      <c r="O156" s="105">
        <v>1393073</v>
      </c>
      <c r="P156" s="58"/>
      <c r="Q156" s="58"/>
      <c r="R156" s="58">
        <v>130</v>
      </c>
      <c r="S156" s="58">
        <v>1393073</v>
      </c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9">
        <f t="shared" si="31"/>
        <v>1393073</v>
      </c>
      <c r="AO156" s="60"/>
      <c r="AP156" s="61"/>
      <c r="AQ156" s="62">
        <f t="shared" si="32"/>
        <v>0</v>
      </c>
      <c r="AR156" s="63" t="s">
        <v>47</v>
      </c>
      <c r="AS156" s="21" t="s">
        <v>114</v>
      </c>
      <c r="AT156" s="21" t="s">
        <v>115</v>
      </c>
      <c r="AU156" s="64"/>
      <c r="BA156" s="98"/>
    </row>
    <row r="157" spans="1:53" x14ac:dyDescent="0.2">
      <c r="A157" s="53" t="s">
        <v>198</v>
      </c>
      <c r="B157" s="53" t="s">
        <v>199</v>
      </c>
      <c r="C157" s="53" t="s">
        <v>182</v>
      </c>
      <c r="D157" s="53" t="s">
        <v>183</v>
      </c>
      <c r="E157" s="53" t="s">
        <v>44</v>
      </c>
      <c r="F157" s="53">
        <v>1018476772</v>
      </c>
      <c r="G157" s="53" t="s">
        <v>209</v>
      </c>
      <c r="H157" s="103">
        <v>3183</v>
      </c>
      <c r="I157" s="103">
        <v>10177</v>
      </c>
      <c r="J157" s="53" t="s">
        <v>92</v>
      </c>
      <c r="K157" s="53">
        <v>176</v>
      </c>
      <c r="L157" s="55">
        <v>44223</v>
      </c>
      <c r="M157" s="97">
        <v>2498447</v>
      </c>
      <c r="N157" s="57">
        <v>0</v>
      </c>
      <c r="O157" s="105">
        <v>2498447</v>
      </c>
      <c r="P157" s="58"/>
      <c r="Q157" s="58"/>
      <c r="R157" s="58" t="s">
        <v>210</v>
      </c>
      <c r="S157" s="58">
        <f>2271315+227132</f>
        <v>2498447</v>
      </c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9">
        <f t="shared" si="31"/>
        <v>2498447</v>
      </c>
      <c r="AO157" s="60"/>
      <c r="AP157" s="61"/>
      <c r="AQ157" s="62">
        <f t="shared" si="32"/>
        <v>0</v>
      </c>
      <c r="AR157" s="63" t="s">
        <v>47</v>
      </c>
      <c r="AS157" s="21" t="s">
        <v>114</v>
      </c>
      <c r="AT157" s="21" t="s">
        <v>115</v>
      </c>
      <c r="AU157" s="64"/>
      <c r="BA157" s="98"/>
    </row>
    <row r="158" spans="1:53" ht="18" customHeight="1" x14ac:dyDescent="0.2">
      <c r="A158" s="53" t="s">
        <v>198</v>
      </c>
      <c r="B158" s="53" t="s">
        <v>199</v>
      </c>
      <c r="C158" s="53" t="s">
        <v>182</v>
      </c>
      <c r="D158" s="53" t="s">
        <v>183</v>
      </c>
      <c r="E158" s="53" t="s">
        <v>44</v>
      </c>
      <c r="F158" s="53">
        <v>52931439</v>
      </c>
      <c r="G158" s="53" t="s">
        <v>211</v>
      </c>
      <c r="H158" s="103">
        <v>3185</v>
      </c>
      <c r="I158" s="103">
        <v>10184</v>
      </c>
      <c r="J158" s="53" t="s">
        <v>92</v>
      </c>
      <c r="K158" s="53">
        <v>190</v>
      </c>
      <c r="L158" s="55">
        <v>44223</v>
      </c>
      <c r="M158" s="97">
        <v>6129523</v>
      </c>
      <c r="N158" s="57">
        <v>4736449</v>
      </c>
      <c r="O158" s="105">
        <v>1393074</v>
      </c>
      <c r="P158" s="58"/>
      <c r="Q158" s="58"/>
      <c r="R158" s="58"/>
      <c r="S158" s="58"/>
      <c r="T158" s="58">
        <v>1297</v>
      </c>
      <c r="U158" s="58">
        <v>1393074</v>
      </c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9">
        <f t="shared" si="31"/>
        <v>1393074</v>
      </c>
      <c r="AO158" s="60"/>
      <c r="AP158" s="61"/>
      <c r="AQ158" s="62">
        <f t="shared" si="32"/>
        <v>0</v>
      </c>
      <c r="AR158" s="63" t="s">
        <v>47</v>
      </c>
      <c r="AS158" s="21" t="s">
        <v>114</v>
      </c>
      <c r="AT158" s="21" t="s">
        <v>115</v>
      </c>
      <c r="AU158" s="64"/>
    </row>
    <row r="159" spans="1:53" ht="18" customHeight="1" x14ac:dyDescent="0.2">
      <c r="A159" s="53" t="s">
        <v>198</v>
      </c>
      <c r="B159" s="53" t="s">
        <v>199</v>
      </c>
      <c r="C159" s="53" t="s">
        <v>182</v>
      </c>
      <c r="D159" s="53" t="s">
        <v>183</v>
      </c>
      <c r="E159" s="53" t="s">
        <v>44</v>
      </c>
      <c r="F159" s="53">
        <v>79434146</v>
      </c>
      <c r="G159" s="53" t="s">
        <v>212</v>
      </c>
      <c r="H159" s="103">
        <v>3189</v>
      </c>
      <c r="I159" s="103">
        <v>10203</v>
      </c>
      <c r="J159" s="53" t="s">
        <v>92</v>
      </c>
      <c r="K159" s="53">
        <v>308</v>
      </c>
      <c r="L159" s="55">
        <v>44229</v>
      </c>
      <c r="M159" s="97">
        <v>6129523</v>
      </c>
      <c r="N159" s="57">
        <v>4039913</v>
      </c>
      <c r="O159" s="105">
        <v>2089610</v>
      </c>
      <c r="P159" s="58"/>
      <c r="Q159" s="58"/>
      <c r="R159" s="58">
        <v>136</v>
      </c>
      <c r="S159" s="58">
        <v>2089610</v>
      </c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9">
        <f t="shared" si="31"/>
        <v>2089610</v>
      </c>
      <c r="AO159" s="60"/>
      <c r="AP159" s="61"/>
      <c r="AQ159" s="62">
        <f t="shared" si="32"/>
        <v>0</v>
      </c>
      <c r="AR159" s="63" t="s">
        <v>47</v>
      </c>
      <c r="AS159" s="21" t="s">
        <v>114</v>
      </c>
      <c r="AT159" s="21" t="s">
        <v>115</v>
      </c>
      <c r="AU159" s="64"/>
      <c r="BA159" s="98"/>
    </row>
    <row r="160" spans="1:53" ht="18" customHeight="1" x14ac:dyDescent="0.2">
      <c r="A160" s="53" t="s">
        <v>198</v>
      </c>
      <c r="B160" s="53" t="s">
        <v>199</v>
      </c>
      <c r="C160" s="53" t="s">
        <v>182</v>
      </c>
      <c r="D160" s="53" t="s">
        <v>183</v>
      </c>
      <c r="E160" s="53" t="s">
        <v>44</v>
      </c>
      <c r="F160" s="53">
        <v>51916038</v>
      </c>
      <c r="G160" s="53" t="s">
        <v>213</v>
      </c>
      <c r="H160" s="103">
        <v>3236</v>
      </c>
      <c r="I160" s="103">
        <v>10335</v>
      </c>
      <c r="J160" s="53" t="s">
        <v>92</v>
      </c>
      <c r="K160" s="53">
        <v>603</v>
      </c>
      <c r="L160" s="55">
        <v>44245</v>
      </c>
      <c r="M160" s="97">
        <v>1810995</v>
      </c>
      <c r="N160" s="57">
        <v>0</v>
      </c>
      <c r="O160" s="105">
        <v>1810995</v>
      </c>
      <c r="P160" s="58"/>
      <c r="Q160" s="58"/>
      <c r="R160" s="58">
        <v>135</v>
      </c>
      <c r="S160" s="58">
        <v>1810995</v>
      </c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9">
        <f t="shared" si="31"/>
        <v>1810995</v>
      </c>
      <c r="AO160" s="60"/>
      <c r="AP160" s="61"/>
      <c r="AQ160" s="62">
        <f t="shared" si="32"/>
        <v>0</v>
      </c>
      <c r="AR160" s="63" t="s">
        <v>47</v>
      </c>
      <c r="AS160" s="21" t="s">
        <v>114</v>
      </c>
      <c r="AT160" s="21" t="s">
        <v>115</v>
      </c>
      <c r="AU160" s="64"/>
      <c r="BA160" s="98"/>
    </row>
    <row r="161" spans="1:53" ht="14.1" customHeight="1" x14ac:dyDescent="0.2">
      <c r="A161" s="53" t="s">
        <v>198</v>
      </c>
      <c r="B161" s="53" t="s">
        <v>199</v>
      </c>
      <c r="C161" s="53" t="s">
        <v>182</v>
      </c>
      <c r="D161" s="53" t="s">
        <v>183</v>
      </c>
      <c r="E161" s="53" t="s">
        <v>44</v>
      </c>
      <c r="F161" s="53">
        <v>31396488</v>
      </c>
      <c r="G161" s="53" t="s">
        <v>203</v>
      </c>
      <c r="H161" s="103">
        <v>3276</v>
      </c>
      <c r="I161" s="103">
        <v>10316</v>
      </c>
      <c r="J161" s="53" t="s">
        <v>92</v>
      </c>
      <c r="K161" s="53">
        <v>466</v>
      </c>
      <c r="L161" s="55">
        <v>44236</v>
      </c>
      <c r="M161" s="97">
        <v>2725578</v>
      </c>
      <c r="N161" s="57">
        <v>0</v>
      </c>
      <c r="O161" s="105">
        <v>2725578</v>
      </c>
      <c r="P161" s="58"/>
      <c r="Q161" s="58"/>
      <c r="R161" s="58">
        <v>125</v>
      </c>
      <c r="S161" s="58">
        <v>2725578</v>
      </c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9">
        <f t="shared" si="31"/>
        <v>2725578</v>
      </c>
      <c r="AO161" s="60"/>
      <c r="AP161" s="61"/>
      <c r="AQ161" s="62">
        <f t="shared" si="32"/>
        <v>0</v>
      </c>
      <c r="AR161" s="63" t="s">
        <v>47</v>
      </c>
      <c r="AS161" s="21" t="s">
        <v>114</v>
      </c>
      <c r="AT161" s="21" t="s">
        <v>115</v>
      </c>
      <c r="AU161" s="64"/>
      <c r="BA161" s="98"/>
    </row>
    <row r="162" spans="1:53" ht="15.75" customHeight="1" x14ac:dyDescent="0.2">
      <c r="A162" s="53" t="s">
        <v>198</v>
      </c>
      <c r="B162" s="53" t="s">
        <v>199</v>
      </c>
      <c r="C162" s="53" t="s">
        <v>182</v>
      </c>
      <c r="D162" s="53" t="s">
        <v>183</v>
      </c>
      <c r="E162" s="53" t="s">
        <v>44</v>
      </c>
      <c r="F162" s="53">
        <v>79280473</v>
      </c>
      <c r="G162" s="53" t="s">
        <v>201</v>
      </c>
      <c r="H162" s="103">
        <v>3290</v>
      </c>
      <c r="I162" s="103">
        <v>10340</v>
      </c>
      <c r="J162" s="53" t="s">
        <v>92</v>
      </c>
      <c r="K162" s="53">
        <v>563</v>
      </c>
      <c r="L162" s="55">
        <v>44243</v>
      </c>
      <c r="M162" s="97">
        <v>1950303</v>
      </c>
      <c r="N162" s="57">
        <v>0</v>
      </c>
      <c r="O162" s="105">
        <v>1950303</v>
      </c>
      <c r="P162" s="58"/>
      <c r="Q162" s="58"/>
      <c r="R162" s="58">
        <v>132</v>
      </c>
      <c r="S162" s="58">
        <v>1950303</v>
      </c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9">
        <f t="shared" si="31"/>
        <v>1950303</v>
      </c>
      <c r="AO162" s="60"/>
      <c r="AP162" s="61"/>
      <c r="AQ162" s="62">
        <f t="shared" si="32"/>
        <v>0</v>
      </c>
      <c r="AR162" s="63" t="s">
        <v>47</v>
      </c>
      <c r="AS162" s="21" t="s">
        <v>114</v>
      </c>
      <c r="AT162" s="21" t="s">
        <v>115</v>
      </c>
      <c r="AU162" s="64"/>
      <c r="BA162" s="98"/>
    </row>
    <row r="163" spans="1:53" s="73" customFormat="1" ht="17.25" customHeight="1" x14ac:dyDescent="0.2">
      <c r="A163" s="66" t="str">
        <f>+A162</f>
        <v>3-01-002-02-02-03-0003-013</v>
      </c>
      <c r="B163" s="66" t="str">
        <f>+B162</f>
        <v>Servicios de consultoria en administracion y servicios de gestion  servicios de tecnologia de la informacion -  Contratistas Facultad de Artes ASAB</v>
      </c>
      <c r="C163" s="66"/>
      <c r="D163" s="66"/>
      <c r="E163" s="66"/>
      <c r="F163" s="66"/>
      <c r="G163" s="66"/>
      <c r="H163" s="67"/>
      <c r="I163" s="68"/>
      <c r="J163" s="66"/>
      <c r="K163" s="66"/>
      <c r="L163" s="69"/>
      <c r="M163" s="70"/>
      <c r="N163" s="71" t="str">
        <f>+B163</f>
        <v>Servicios de consultoria en administracion y servicios de gestion  servicios de tecnologia de la informacion -  Contratistas Facultad de Artes ASAB</v>
      </c>
      <c r="O163" s="72">
        <f>SUM(O149:O162)</f>
        <v>21268596</v>
      </c>
      <c r="P163" s="72">
        <f t="shared" ref="P163:AQ163" si="34">SUM(P149:P162)</f>
        <v>0</v>
      </c>
      <c r="Q163" s="72">
        <f t="shared" si="34"/>
        <v>0</v>
      </c>
      <c r="R163" s="72">
        <f t="shared" si="34"/>
        <v>1560</v>
      </c>
      <c r="S163" s="72">
        <f t="shared" si="34"/>
        <v>19875522</v>
      </c>
      <c r="T163" s="72">
        <f t="shared" si="34"/>
        <v>1297</v>
      </c>
      <c r="U163" s="72">
        <f t="shared" si="34"/>
        <v>1393074</v>
      </c>
      <c r="V163" s="72">
        <f t="shared" si="34"/>
        <v>0</v>
      </c>
      <c r="W163" s="72">
        <f t="shared" si="34"/>
        <v>0</v>
      </c>
      <c r="X163" s="72">
        <f t="shared" si="34"/>
        <v>0</v>
      </c>
      <c r="Y163" s="72">
        <f t="shared" si="34"/>
        <v>0</v>
      </c>
      <c r="Z163" s="72">
        <f t="shared" si="34"/>
        <v>0</v>
      </c>
      <c r="AA163" s="72">
        <f t="shared" si="34"/>
        <v>0</v>
      </c>
      <c r="AB163" s="72">
        <f t="shared" si="34"/>
        <v>0</v>
      </c>
      <c r="AC163" s="72">
        <f t="shared" si="34"/>
        <v>0</v>
      </c>
      <c r="AD163" s="72">
        <f t="shared" si="34"/>
        <v>0</v>
      </c>
      <c r="AE163" s="72">
        <f t="shared" si="34"/>
        <v>0</v>
      </c>
      <c r="AF163" s="72">
        <f t="shared" si="34"/>
        <v>0</v>
      </c>
      <c r="AG163" s="72">
        <f t="shared" si="34"/>
        <v>0</v>
      </c>
      <c r="AH163" s="72">
        <f t="shared" si="34"/>
        <v>0</v>
      </c>
      <c r="AI163" s="72">
        <f t="shared" si="34"/>
        <v>0</v>
      </c>
      <c r="AJ163" s="72">
        <f t="shared" si="34"/>
        <v>0</v>
      </c>
      <c r="AK163" s="72">
        <f t="shared" si="34"/>
        <v>0</v>
      </c>
      <c r="AL163" s="72">
        <f t="shared" si="34"/>
        <v>0</v>
      </c>
      <c r="AM163" s="72">
        <f t="shared" si="34"/>
        <v>0</v>
      </c>
      <c r="AN163" s="72">
        <f t="shared" si="34"/>
        <v>21268596</v>
      </c>
      <c r="AO163" s="72">
        <f t="shared" si="34"/>
        <v>0</v>
      </c>
      <c r="AP163" s="72">
        <f t="shared" si="34"/>
        <v>0</v>
      </c>
      <c r="AQ163" s="72">
        <f t="shared" si="34"/>
        <v>0</v>
      </c>
      <c r="AR163" s="63"/>
      <c r="AU163" s="64"/>
      <c r="AW163" s="21"/>
      <c r="AX163" s="21"/>
      <c r="AY163" s="21"/>
    </row>
    <row r="164" spans="1:53" ht="15" customHeight="1" x14ac:dyDescent="0.2">
      <c r="A164" s="53" t="s">
        <v>214</v>
      </c>
      <c r="B164" s="53" t="s">
        <v>215</v>
      </c>
      <c r="C164" s="53" t="s">
        <v>185</v>
      </c>
      <c r="D164" s="53" t="s">
        <v>186</v>
      </c>
      <c r="E164" s="53" t="s">
        <v>44</v>
      </c>
      <c r="F164" s="53">
        <v>1010195061</v>
      </c>
      <c r="G164" s="53" t="s">
        <v>216</v>
      </c>
      <c r="H164" s="65">
        <v>175</v>
      </c>
      <c r="I164" s="65">
        <v>1282</v>
      </c>
      <c r="J164" s="53" t="s">
        <v>92</v>
      </c>
      <c r="K164" s="53">
        <v>54</v>
      </c>
      <c r="L164" s="55">
        <v>44219</v>
      </c>
      <c r="M164" s="75">
        <v>25892991</v>
      </c>
      <c r="N164" s="57">
        <v>19260751</v>
      </c>
      <c r="O164" s="57">
        <v>6632240</v>
      </c>
      <c r="P164" s="58"/>
      <c r="Q164" s="58"/>
      <c r="R164" s="58">
        <v>54</v>
      </c>
      <c r="S164" s="58">
        <v>2180462</v>
      </c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9">
        <f t="shared" si="31"/>
        <v>2180462</v>
      </c>
      <c r="AO164" s="60">
        <v>44650</v>
      </c>
      <c r="AP164" s="61">
        <v>4451778</v>
      </c>
      <c r="AQ164" s="62">
        <f t="shared" si="32"/>
        <v>0</v>
      </c>
      <c r="AR164" s="63" t="s">
        <v>47</v>
      </c>
      <c r="AS164" s="21" t="s">
        <v>48</v>
      </c>
      <c r="AT164" s="21" t="s">
        <v>49</v>
      </c>
      <c r="AU164" s="64"/>
    </row>
    <row r="165" spans="1:53" ht="16.5" customHeight="1" x14ac:dyDescent="0.2">
      <c r="A165" s="53" t="s">
        <v>214</v>
      </c>
      <c r="B165" s="53" t="s">
        <v>215</v>
      </c>
      <c r="C165" s="53" t="s">
        <v>185</v>
      </c>
      <c r="D165" s="53" t="s">
        <v>186</v>
      </c>
      <c r="E165" s="53" t="s">
        <v>44</v>
      </c>
      <c r="F165" s="53">
        <v>1016018816</v>
      </c>
      <c r="G165" s="53" t="s">
        <v>217</v>
      </c>
      <c r="H165" s="54">
        <v>282</v>
      </c>
      <c r="I165" s="65">
        <v>1366</v>
      </c>
      <c r="J165" s="53" t="s">
        <v>92</v>
      </c>
      <c r="K165" s="53">
        <v>158</v>
      </c>
      <c r="L165" s="55">
        <v>44222</v>
      </c>
      <c r="M165" s="56">
        <v>25892991</v>
      </c>
      <c r="N165" s="57">
        <v>21713771</v>
      </c>
      <c r="O165" s="57">
        <v>4179220</v>
      </c>
      <c r="P165" s="58"/>
      <c r="Q165" s="58"/>
      <c r="R165" s="58"/>
      <c r="S165" s="58"/>
      <c r="T165" s="58"/>
      <c r="U165" s="58"/>
      <c r="V165" s="58"/>
      <c r="W165" s="58"/>
      <c r="X165" s="58" t="s">
        <v>218</v>
      </c>
      <c r="Y165" s="58">
        <f>2725578+1453642</f>
        <v>4179220</v>
      </c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9">
        <f t="shared" si="31"/>
        <v>4179220</v>
      </c>
      <c r="AO165" s="60"/>
      <c r="AP165" s="61"/>
      <c r="AQ165" s="62">
        <f t="shared" si="32"/>
        <v>0</v>
      </c>
      <c r="AR165" s="63" t="s">
        <v>47</v>
      </c>
      <c r="AS165" s="21" t="s">
        <v>114</v>
      </c>
      <c r="AT165" s="21" t="s">
        <v>115</v>
      </c>
      <c r="AU165" s="64"/>
    </row>
    <row r="166" spans="1:53" ht="16.5" customHeight="1" x14ac:dyDescent="0.2">
      <c r="A166" s="53" t="s">
        <v>214</v>
      </c>
      <c r="B166" s="53" t="s">
        <v>215</v>
      </c>
      <c r="C166" s="53" t="s">
        <v>185</v>
      </c>
      <c r="D166" s="53" t="s">
        <v>186</v>
      </c>
      <c r="E166" s="53" t="s">
        <v>44</v>
      </c>
      <c r="F166" s="53">
        <v>1033708646</v>
      </c>
      <c r="G166" s="53" t="s">
        <v>219</v>
      </c>
      <c r="H166" s="54">
        <v>1212</v>
      </c>
      <c r="I166" s="65">
        <v>3887</v>
      </c>
      <c r="J166" s="53" t="s">
        <v>92</v>
      </c>
      <c r="K166" s="53">
        <v>958</v>
      </c>
      <c r="L166" s="55">
        <v>44291</v>
      </c>
      <c r="M166" s="56">
        <v>10902312</v>
      </c>
      <c r="N166" s="57">
        <v>10538902</v>
      </c>
      <c r="O166" s="57">
        <v>363410</v>
      </c>
      <c r="P166" s="58"/>
      <c r="Q166" s="58"/>
      <c r="R166" s="58"/>
      <c r="S166" s="58"/>
      <c r="T166" s="58">
        <v>2213</v>
      </c>
      <c r="U166" s="58">
        <v>363410</v>
      </c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9">
        <f t="shared" si="31"/>
        <v>363410</v>
      </c>
      <c r="AO166" s="60"/>
      <c r="AP166" s="61"/>
      <c r="AQ166" s="62">
        <f t="shared" si="32"/>
        <v>0</v>
      </c>
      <c r="AR166" s="63" t="s">
        <v>47</v>
      </c>
      <c r="AS166" s="21" t="s">
        <v>114</v>
      </c>
      <c r="AT166" s="21" t="s">
        <v>115</v>
      </c>
      <c r="AU166" s="64"/>
    </row>
    <row r="167" spans="1:53" ht="16.5" customHeight="1" x14ac:dyDescent="0.2">
      <c r="A167" s="53" t="s">
        <v>214</v>
      </c>
      <c r="B167" s="53" t="s">
        <v>215</v>
      </c>
      <c r="C167" s="53" t="s">
        <v>185</v>
      </c>
      <c r="D167" s="53" t="s">
        <v>186</v>
      </c>
      <c r="E167" s="53" t="s">
        <v>44</v>
      </c>
      <c r="F167" s="53">
        <v>80232453</v>
      </c>
      <c r="G167" s="53" t="s">
        <v>220</v>
      </c>
      <c r="H167" s="54">
        <v>3328</v>
      </c>
      <c r="I167" s="54">
        <v>10332</v>
      </c>
      <c r="J167" s="53" t="s">
        <v>92</v>
      </c>
      <c r="K167" s="53">
        <v>35</v>
      </c>
      <c r="L167" s="55">
        <v>44221</v>
      </c>
      <c r="M167" s="75">
        <v>3815809</v>
      </c>
      <c r="N167" s="57">
        <v>1090231</v>
      </c>
      <c r="O167" s="57">
        <v>2725578</v>
      </c>
      <c r="P167" s="58"/>
      <c r="Q167" s="58"/>
      <c r="R167" s="58">
        <v>51</v>
      </c>
      <c r="S167" s="58">
        <v>2725578</v>
      </c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9">
        <f t="shared" si="31"/>
        <v>2725578</v>
      </c>
      <c r="AO167" s="60"/>
      <c r="AP167" s="61"/>
      <c r="AQ167" s="62">
        <f t="shared" si="32"/>
        <v>0</v>
      </c>
      <c r="AR167" s="63" t="s">
        <v>47</v>
      </c>
      <c r="AS167" s="21" t="s">
        <v>114</v>
      </c>
      <c r="AT167" s="21" t="s">
        <v>115</v>
      </c>
      <c r="AU167" s="64"/>
    </row>
    <row r="168" spans="1:53" ht="16.5" customHeight="1" x14ac:dyDescent="0.2">
      <c r="A168" s="53" t="s">
        <v>214</v>
      </c>
      <c r="B168" s="53" t="s">
        <v>215</v>
      </c>
      <c r="C168" s="53" t="s">
        <v>185</v>
      </c>
      <c r="D168" s="53" t="s">
        <v>186</v>
      </c>
      <c r="E168" s="53" t="s">
        <v>44</v>
      </c>
      <c r="F168" s="53">
        <v>52321101</v>
      </c>
      <c r="G168" s="53" t="s">
        <v>221</v>
      </c>
      <c r="H168" s="54">
        <v>3329</v>
      </c>
      <c r="I168" s="54">
        <v>10334</v>
      </c>
      <c r="J168" s="53" t="s">
        <v>92</v>
      </c>
      <c r="K168" s="53">
        <v>39</v>
      </c>
      <c r="L168" s="55">
        <v>44219</v>
      </c>
      <c r="M168" s="75">
        <v>3204069</v>
      </c>
      <c r="N168" s="57">
        <v>1114459</v>
      </c>
      <c r="O168" s="57">
        <v>2089610</v>
      </c>
      <c r="P168" s="58"/>
      <c r="Q168" s="58"/>
      <c r="R168" s="58">
        <v>53</v>
      </c>
      <c r="S168" s="58">
        <v>2089610</v>
      </c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9">
        <f t="shared" si="31"/>
        <v>2089610</v>
      </c>
      <c r="AO168" s="60"/>
      <c r="AP168" s="61"/>
      <c r="AQ168" s="62">
        <f t="shared" si="32"/>
        <v>0</v>
      </c>
      <c r="AR168" s="63" t="s">
        <v>47</v>
      </c>
      <c r="AS168" s="21" t="s">
        <v>114</v>
      </c>
      <c r="AT168" s="21" t="s">
        <v>115</v>
      </c>
      <c r="AU168" s="64"/>
    </row>
    <row r="169" spans="1:53" ht="16.5" customHeight="1" x14ac:dyDescent="0.2">
      <c r="A169" s="53" t="s">
        <v>214</v>
      </c>
      <c r="B169" s="53" t="s">
        <v>215</v>
      </c>
      <c r="C169" s="53" t="s">
        <v>185</v>
      </c>
      <c r="D169" s="53" t="s">
        <v>186</v>
      </c>
      <c r="E169" s="53" t="s">
        <v>44</v>
      </c>
      <c r="F169" s="53">
        <v>14273664</v>
      </c>
      <c r="G169" s="53" t="s">
        <v>222</v>
      </c>
      <c r="H169" s="54">
        <v>3330</v>
      </c>
      <c r="I169" s="54">
        <v>10304</v>
      </c>
      <c r="J169" s="53" t="s">
        <v>92</v>
      </c>
      <c r="K169" s="53">
        <v>41</v>
      </c>
      <c r="L169" s="55">
        <v>44219</v>
      </c>
      <c r="M169" s="75">
        <v>2925454</v>
      </c>
      <c r="N169" s="57">
        <v>835844</v>
      </c>
      <c r="O169" s="57">
        <v>2089610</v>
      </c>
      <c r="P169" s="58"/>
      <c r="Q169" s="58"/>
      <c r="R169" s="58">
        <v>50</v>
      </c>
      <c r="S169" s="58">
        <v>2089610</v>
      </c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9">
        <f t="shared" si="31"/>
        <v>2089610</v>
      </c>
      <c r="AO169" s="60"/>
      <c r="AP169" s="61"/>
      <c r="AQ169" s="62">
        <f t="shared" si="32"/>
        <v>0</v>
      </c>
      <c r="AR169" s="63" t="s">
        <v>47</v>
      </c>
      <c r="AS169" s="21" t="s">
        <v>114</v>
      </c>
      <c r="AT169" s="21" t="s">
        <v>115</v>
      </c>
      <c r="AU169" s="64"/>
    </row>
    <row r="170" spans="1:53" ht="16.5" customHeight="1" x14ac:dyDescent="0.2">
      <c r="A170" s="53" t="s">
        <v>214</v>
      </c>
      <c r="B170" s="53" t="s">
        <v>215</v>
      </c>
      <c r="C170" s="53" t="s">
        <v>185</v>
      </c>
      <c r="D170" s="53" t="s">
        <v>186</v>
      </c>
      <c r="E170" s="53" t="s">
        <v>44</v>
      </c>
      <c r="F170" s="53">
        <v>1073514299</v>
      </c>
      <c r="G170" s="53" t="s">
        <v>223</v>
      </c>
      <c r="H170" s="54">
        <v>3333</v>
      </c>
      <c r="I170" s="54">
        <v>10349</v>
      </c>
      <c r="J170" s="53" t="s">
        <v>92</v>
      </c>
      <c r="K170" s="53">
        <v>40</v>
      </c>
      <c r="L170" s="55">
        <v>44219</v>
      </c>
      <c r="M170" s="75">
        <v>3204069</v>
      </c>
      <c r="N170" s="57">
        <v>1114459</v>
      </c>
      <c r="O170" s="57">
        <v>2089610</v>
      </c>
      <c r="P170" s="58"/>
      <c r="Q170" s="58"/>
      <c r="R170" s="58">
        <v>52</v>
      </c>
      <c r="S170" s="58">
        <v>2089610</v>
      </c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9">
        <f t="shared" si="31"/>
        <v>2089610</v>
      </c>
      <c r="AO170" s="60"/>
      <c r="AP170" s="61"/>
      <c r="AQ170" s="62">
        <f t="shared" si="32"/>
        <v>0</v>
      </c>
      <c r="AR170" s="63" t="s">
        <v>47</v>
      </c>
      <c r="AS170" s="21" t="s">
        <v>114</v>
      </c>
      <c r="AT170" s="21" t="s">
        <v>115</v>
      </c>
      <c r="AU170" s="64"/>
    </row>
    <row r="171" spans="1:53" s="73" customFormat="1" ht="17.25" customHeight="1" x14ac:dyDescent="0.2">
      <c r="A171" s="66" t="str">
        <f>+A170</f>
        <v>3-01-002-02-02-03-0003-014</v>
      </c>
      <c r="B171" s="66" t="str">
        <f>+B170</f>
        <v>Servicios de consultoria en administracion y servicios de gestion  servicios de tecnologia de la informacion -  Contratistas Facultad de Ciencias y Educacion</v>
      </c>
      <c r="C171" s="66"/>
      <c r="D171" s="66"/>
      <c r="E171" s="66"/>
      <c r="F171" s="66"/>
      <c r="G171" s="66"/>
      <c r="H171" s="67"/>
      <c r="I171" s="68"/>
      <c r="J171" s="66"/>
      <c r="K171" s="66"/>
      <c r="L171" s="69"/>
      <c r="M171" s="70"/>
      <c r="N171" s="71" t="str">
        <f>+B171</f>
        <v>Servicios de consultoria en administracion y servicios de gestion  servicios de tecnologia de la informacion -  Contratistas Facultad de Ciencias y Educacion</v>
      </c>
      <c r="O171" s="72">
        <f>SUM(O164:O170)</f>
        <v>20169278</v>
      </c>
      <c r="P171" s="72">
        <f t="shared" ref="P171:AQ171" si="35">SUM(P164:P170)</f>
        <v>0</v>
      </c>
      <c r="Q171" s="72">
        <f t="shared" si="35"/>
        <v>0</v>
      </c>
      <c r="R171" s="72">
        <f t="shared" si="35"/>
        <v>260</v>
      </c>
      <c r="S171" s="72">
        <f t="shared" si="35"/>
        <v>11174870</v>
      </c>
      <c r="T171" s="72">
        <f t="shared" si="35"/>
        <v>2213</v>
      </c>
      <c r="U171" s="72">
        <f t="shared" si="35"/>
        <v>363410</v>
      </c>
      <c r="V171" s="72">
        <f t="shared" si="35"/>
        <v>0</v>
      </c>
      <c r="W171" s="72">
        <f t="shared" si="35"/>
        <v>0</v>
      </c>
      <c r="X171" s="72">
        <f t="shared" si="35"/>
        <v>0</v>
      </c>
      <c r="Y171" s="72">
        <f t="shared" si="35"/>
        <v>4179220</v>
      </c>
      <c r="Z171" s="72">
        <f t="shared" si="35"/>
        <v>0</v>
      </c>
      <c r="AA171" s="72">
        <f t="shared" si="35"/>
        <v>0</v>
      </c>
      <c r="AB171" s="72">
        <f t="shared" si="35"/>
        <v>0</v>
      </c>
      <c r="AC171" s="72">
        <f t="shared" si="35"/>
        <v>0</v>
      </c>
      <c r="AD171" s="72">
        <f t="shared" si="35"/>
        <v>0</v>
      </c>
      <c r="AE171" s="72">
        <f t="shared" si="35"/>
        <v>0</v>
      </c>
      <c r="AF171" s="72">
        <f t="shared" si="35"/>
        <v>0</v>
      </c>
      <c r="AG171" s="72">
        <f t="shared" si="35"/>
        <v>0</v>
      </c>
      <c r="AH171" s="72">
        <f t="shared" si="35"/>
        <v>0</v>
      </c>
      <c r="AI171" s="72">
        <f t="shared" si="35"/>
        <v>0</v>
      </c>
      <c r="AJ171" s="72">
        <f t="shared" si="35"/>
        <v>0</v>
      </c>
      <c r="AK171" s="72">
        <f t="shared" si="35"/>
        <v>0</v>
      </c>
      <c r="AL171" s="72">
        <f t="shared" si="35"/>
        <v>0</v>
      </c>
      <c r="AM171" s="72">
        <f t="shared" si="35"/>
        <v>0</v>
      </c>
      <c r="AN171" s="72">
        <f t="shared" si="35"/>
        <v>15717500</v>
      </c>
      <c r="AO171" s="72">
        <f t="shared" si="35"/>
        <v>44650</v>
      </c>
      <c r="AP171" s="72">
        <f t="shared" si="35"/>
        <v>4451778</v>
      </c>
      <c r="AQ171" s="72">
        <f t="shared" si="35"/>
        <v>0</v>
      </c>
      <c r="AR171" s="63"/>
      <c r="AU171" s="64"/>
      <c r="AW171" s="21"/>
      <c r="AX171" s="21"/>
      <c r="AY171" s="21"/>
    </row>
    <row r="172" spans="1:53" ht="16.5" customHeight="1" x14ac:dyDescent="0.2">
      <c r="A172" s="53" t="s">
        <v>224</v>
      </c>
      <c r="B172" s="53" t="s">
        <v>225</v>
      </c>
      <c r="C172" s="53" t="s">
        <v>189</v>
      </c>
      <c r="D172" s="53" t="s">
        <v>190</v>
      </c>
      <c r="E172" s="53" t="s">
        <v>44</v>
      </c>
      <c r="F172" s="53">
        <v>80205440</v>
      </c>
      <c r="G172" s="53" t="s">
        <v>226</v>
      </c>
      <c r="H172" s="54">
        <v>186</v>
      </c>
      <c r="I172" s="65">
        <v>538</v>
      </c>
      <c r="J172" s="53" t="s">
        <v>92</v>
      </c>
      <c r="K172" s="53">
        <v>49</v>
      </c>
      <c r="L172" s="55">
        <v>44218</v>
      </c>
      <c r="M172" s="56">
        <v>37612980</v>
      </c>
      <c r="N172" s="57">
        <v>9194284</v>
      </c>
      <c r="O172" s="57">
        <v>28418696</v>
      </c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9">
        <f t="shared" si="31"/>
        <v>0</v>
      </c>
      <c r="AO172" s="60"/>
      <c r="AP172" s="61"/>
      <c r="AQ172" s="62">
        <f t="shared" si="32"/>
        <v>28418696</v>
      </c>
      <c r="AR172" s="63" t="s">
        <v>47</v>
      </c>
      <c r="AS172" s="21" t="s">
        <v>48</v>
      </c>
      <c r="AT172" s="21" t="s">
        <v>49</v>
      </c>
      <c r="AU172" s="64"/>
    </row>
    <row r="173" spans="1:53" ht="16.5" customHeight="1" x14ac:dyDescent="0.2">
      <c r="A173" s="53" t="s">
        <v>224</v>
      </c>
      <c r="B173" s="53" t="s">
        <v>225</v>
      </c>
      <c r="C173" s="53" t="s">
        <v>189</v>
      </c>
      <c r="D173" s="53" t="s">
        <v>190</v>
      </c>
      <c r="E173" s="53" t="s">
        <v>44</v>
      </c>
      <c r="F173" s="53">
        <v>1018480564</v>
      </c>
      <c r="G173" s="53" t="s">
        <v>227</v>
      </c>
      <c r="H173" s="54">
        <v>2003</v>
      </c>
      <c r="I173" s="106">
        <v>6491</v>
      </c>
      <c r="J173" s="53" t="s">
        <v>92</v>
      </c>
      <c r="K173" s="53">
        <v>1525</v>
      </c>
      <c r="L173" s="55">
        <v>44440</v>
      </c>
      <c r="M173" s="75">
        <v>11084017</v>
      </c>
      <c r="N173" s="57">
        <v>10902312</v>
      </c>
      <c r="O173" s="57">
        <v>181705</v>
      </c>
      <c r="P173" s="58"/>
      <c r="Q173" s="58"/>
      <c r="R173" s="58">
        <v>350</v>
      </c>
      <c r="S173" s="58">
        <v>181705</v>
      </c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9">
        <f t="shared" si="31"/>
        <v>181705</v>
      </c>
      <c r="AO173" s="60"/>
      <c r="AP173" s="61"/>
      <c r="AQ173" s="62">
        <f t="shared" si="32"/>
        <v>0</v>
      </c>
      <c r="AR173" s="63" t="s">
        <v>47</v>
      </c>
      <c r="AS173" s="21" t="s">
        <v>48</v>
      </c>
      <c r="AT173" s="21" t="s">
        <v>49</v>
      </c>
      <c r="AU173" s="64"/>
    </row>
    <row r="174" spans="1:53" ht="16.5" customHeight="1" x14ac:dyDescent="0.2">
      <c r="A174" s="53" t="s">
        <v>224</v>
      </c>
      <c r="B174" s="53" t="s">
        <v>225</v>
      </c>
      <c r="C174" s="53" t="s">
        <v>189</v>
      </c>
      <c r="D174" s="53" t="s">
        <v>190</v>
      </c>
      <c r="E174" s="53" t="s">
        <v>44</v>
      </c>
      <c r="F174" s="53">
        <v>74301709</v>
      </c>
      <c r="G174" s="53" t="s">
        <v>228</v>
      </c>
      <c r="H174" s="54">
        <v>2005</v>
      </c>
      <c r="I174" s="106">
        <v>6455</v>
      </c>
      <c r="J174" s="53" t="s">
        <v>92</v>
      </c>
      <c r="K174" s="53">
        <v>1518</v>
      </c>
      <c r="L174" s="55">
        <v>44439</v>
      </c>
      <c r="M174" s="75">
        <v>11084017</v>
      </c>
      <c r="N174" s="57">
        <v>9721228</v>
      </c>
      <c r="O174" s="57">
        <v>1362789</v>
      </c>
      <c r="P174" s="58"/>
      <c r="Q174" s="58"/>
      <c r="R174" s="58">
        <v>352</v>
      </c>
      <c r="S174" s="58">
        <v>1362789</v>
      </c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9">
        <f t="shared" si="31"/>
        <v>1362789</v>
      </c>
      <c r="AO174" s="60"/>
      <c r="AP174" s="61"/>
      <c r="AQ174" s="62">
        <f t="shared" si="32"/>
        <v>0</v>
      </c>
      <c r="AR174" s="63" t="s">
        <v>47</v>
      </c>
      <c r="AS174" s="21" t="s">
        <v>48</v>
      </c>
      <c r="AT174" s="21" t="s">
        <v>49</v>
      </c>
      <c r="AU174" s="64"/>
    </row>
    <row r="175" spans="1:53" ht="16.5" customHeight="1" x14ac:dyDescent="0.2">
      <c r="A175" s="53" t="s">
        <v>224</v>
      </c>
      <c r="B175" s="53" t="s">
        <v>225</v>
      </c>
      <c r="C175" s="53" t="s">
        <v>189</v>
      </c>
      <c r="D175" s="53" t="s">
        <v>190</v>
      </c>
      <c r="E175" s="53" t="s">
        <v>44</v>
      </c>
      <c r="F175" s="53">
        <v>63324070</v>
      </c>
      <c r="G175" s="53" t="s">
        <v>229</v>
      </c>
      <c r="H175" s="54">
        <v>2026</v>
      </c>
      <c r="I175" s="54">
        <v>6310</v>
      </c>
      <c r="J175" s="53" t="s">
        <v>92</v>
      </c>
      <c r="K175" s="53">
        <v>1462</v>
      </c>
      <c r="L175" s="55">
        <v>44428</v>
      </c>
      <c r="M175" s="56">
        <v>11719985</v>
      </c>
      <c r="N175" s="57">
        <v>9721228</v>
      </c>
      <c r="O175" s="57">
        <v>1998757</v>
      </c>
      <c r="P175" s="58"/>
      <c r="Q175" s="58"/>
      <c r="R175" s="58">
        <v>351</v>
      </c>
      <c r="S175" s="58">
        <v>1998757</v>
      </c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9">
        <f t="shared" si="31"/>
        <v>1998757</v>
      </c>
      <c r="AO175" s="60"/>
      <c r="AP175" s="61"/>
      <c r="AQ175" s="62">
        <f t="shared" si="32"/>
        <v>0</v>
      </c>
      <c r="AR175" s="63" t="s">
        <v>47</v>
      </c>
      <c r="AS175" s="21" t="s">
        <v>114</v>
      </c>
      <c r="AT175" s="21" t="s">
        <v>115</v>
      </c>
      <c r="AU175" s="64"/>
    </row>
    <row r="176" spans="1:53" ht="16.5" customHeight="1" x14ac:dyDescent="0.2">
      <c r="A176" s="53" t="s">
        <v>224</v>
      </c>
      <c r="B176" s="53" t="s">
        <v>225</v>
      </c>
      <c r="C176" s="53" t="s">
        <v>189</v>
      </c>
      <c r="D176" s="53" t="s">
        <v>190</v>
      </c>
      <c r="E176" s="53" t="s">
        <v>44</v>
      </c>
      <c r="F176" s="53">
        <v>52380997</v>
      </c>
      <c r="G176" s="53" t="s">
        <v>230</v>
      </c>
      <c r="H176" s="54">
        <v>2027</v>
      </c>
      <c r="I176" s="106">
        <v>6490</v>
      </c>
      <c r="J176" s="53" t="s">
        <v>92</v>
      </c>
      <c r="K176" s="53">
        <v>1527</v>
      </c>
      <c r="L176" s="55">
        <v>44440</v>
      </c>
      <c r="M176" s="75">
        <v>11719985</v>
      </c>
      <c r="N176" s="57">
        <v>10902312</v>
      </c>
      <c r="O176" s="57">
        <v>817673</v>
      </c>
      <c r="P176" s="58"/>
      <c r="Q176" s="58"/>
      <c r="R176" s="58">
        <v>353</v>
      </c>
      <c r="S176" s="58">
        <v>817673</v>
      </c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9">
        <f t="shared" si="31"/>
        <v>817673</v>
      </c>
      <c r="AO176" s="60"/>
      <c r="AP176" s="61"/>
      <c r="AQ176" s="62">
        <f t="shared" si="32"/>
        <v>0</v>
      </c>
      <c r="AR176" s="63" t="s">
        <v>47</v>
      </c>
      <c r="AS176" s="21" t="s">
        <v>114</v>
      </c>
      <c r="AT176" s="21" t="s">
        <v>115</v>
      </c>
      <c r="AU176" s="64"/>
    </row>
    <row r="177" spans="1:53" ht="16.5" customHeight="1" x14ac:dyDescent="0.2">
      <c r="A177" s="53" t="s">
        <v>224</v>
      </c>
      <c r="B177" s="53" t="s">
        <v>225</v>
      </c>
      <c r="C177" s="53" t="s">
        <v>189</v>
      </c>
      <c r="D177" s="53" t="s">
        <v>190</v>
      </c>
      <c r="E177" s="53" t="s">
        <v>44</v>
      </c>
      <c r="F177" s="53">
        <v>80438282</v>
      </c>
      <c r="G177" s="53" t="s">
        <v>231</v>
      </c>
      <c r="H177" s="54">
        <v>2029</v>
      </c>
      <c r="I177" s="106">
        <v>6311</v>
      </c>
      <c r="J177" s="53" t="s">
        <v>92</v>
      </c>
      <c r="K177" s="53">
        <v>1470</v>
      </c>
      <c r="L177" s="55">
        <v>44428</v>
      </c>
      <c r="M177" s="75">
        <v>11719985</v>
      </c>
      <c r="N177" s="57">
        <v>11538280</v>
      </c>
      <c r="O177" s="57">
        <v>181705</v>
      </c>
      <c r="P177" s="58"/>
      <c r="Q177" s="58"/>
      <c r="R177" s="58">
        <v>355</v>
      </c>
      <c r="S177" s="58">
        <v>181705</v>
      </c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9">
        <f t="shared" si="31"/>
        <v>181705</v>
      </c>
      <c r="AO177" s="60"/>
      <c r="AP177" s="61"/>
      <c r="AQ177" s="62">
        <f t="shared" si="32"/>
        <v>0</v>
      </c>
      <c r="AR177" s="63" t="s">
        <v>47</v>
      </c>
      <c r="AS177" s="21" t="s">
        <v>114</v>
      </c>
      <c r="AT177" s="21" t="s">
        <v>115</v>
      </c>
      <c r="AU177" s="64"/>
    </row>
    <row r="178" spans="1:53" ht="16.5" customHeight="1" x14ac:dyDescent="0.2">
      <c r="A178" s="53" t="s">
        <v>224</v>
      </c>
      <c r="B178" s="53" t="s">
        <v>225</v>
      </c>
      <c r="C178" s="53" t="s">
        <v>189</v>
      </c>
      <c r="D178" s="53" t="s">
        <v>190</v>
      </c>
      <c r="E178" s="53" t="s">
        <v>44</v>
      </c>
      <c r="F178" s="53">
        <v>79943025</v>
      </c>
      <c r="G178" s="53" t="s">
        <v>232</v>
      </c>
      <c r="H178" s="54">
        <v>2050</v>
      </c>
      <c r="I178" s="106">
        <v>6534</v>
      </c>
      <c r="J178" s="53" t="s">
        <v>92</v>
      </c>
      <c r="K178" s="53">
        <v>1542</v>
      </c>
      <c r="L178" s="55">
        <v>44442</v>
      </c>
      <c r="M178" s="75">
        <v>10538902</v>
      </c>
      <c r="N178" s="57">
        <v>9812081</v>
      </c>
      <c r="O178" s="57">
        <v>726821</v>
      </c>
      <c r="P178" s="58"/>
      <c r="Q178" s="58"/>
      <c r="R178" s="58">
        <v>354</v>
      </c>
      <c r="S178" s="58">
        <v>726821</v>
      </c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9">
        <f t="shared" si="31"/>
        <v>726821</v>
      </c>
      <c r="AO178" s="60"/>
      <c r="AP178" s="61"/>
      <c r="AQ178" s="62">
        <f t="shared" si="32"/>
        <v>0</v>
      </c>
      <c r="AR178" s="63" t="s">
        <v>47</v>
      </c>
      <c r="AS178" s="21" t="s">
        <v>114</v>
      </c>
      <c r="AT178" s="21" t="s">
        <v>115</v>
      </c>
      <c r="AU178" s="64"/>
    </row>
    <row r="179" spans="1:53" ht="16.5" customHeight="1" x14ac:dyDescent="0.2">
      <c r="A179" s="53" t="s">
        <v>224</v>
      </c>
      <c r="B179" s="53" t="s">
        <v>225</v>
      </c>
      <c r="C179" s="53" t="s">
        <v>189</v>
      </c>
      <c r="D179" s="53" t="s">
        <v>190</v>
      </c>
      <c r="E179" s="53" t="s">
        <v>44</v>
      </c>
      <c r="F179" s="53">
        <v>1018482917</v>
      </c>
      <c r="G179" s="53" t="s">
        <v>233</v>
      </c>
      <c r="H179" s="54">
        <v>2051</v>
      </c>
      <c r="I179" s="106">
        <v>6596</v>
      </c>
      <c r="J179" s="53" t="s">
        <v>92</v>
      </c>
      <c r="K179" s="53">
        <v>1556</v>
      </c>
      <c r="L179" s="55">
        <v>44446</v>
      </c>
      <c r="M179" s="75">
        <v>10538902</v>
      </c>
      <c r="N179" s="57">
        <v>10084639</v>
      </c>
      <c r="O179" s="57">
        <v>454263</v>
      </c>
      <c r="P179" s="58"/>
      <c r="Q179" s="58"/>
      <c r="R179" s="58">
        <v>356</v>
      </c>
      <c r="S179" s="58">
        <v>454263</v>
      </c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9">
        <f t="shared" si="31"/>
        <v>454263</v>
      </c>
      <c r="AO179" s="60"/>
      <c r="AP179" s="61"/>
      <c r="AQ179" s="62">
        <f t="shared" si="32"/>
        <v>0</v>
      </c>
      <c r="AR179" s="63" t="s">
        <v>47</v>
      </c>
      <c r="AS179" s="21" t="s">
        <v>114</v>
      </c>
      <c r="AT179" s="21" t="s">
        <v>115</v>
      </c>
      <c r="AU179" s="64"/>
    </row>
    <row r="180" spans="1:53" ht="15.75" customHeight="1" x14ac:dyDescent="0.2">
      <c r="A180" s="53" t="s">
        <v>224</v>
      </c>
      <c r="B180" s="53" t="s">
        <v>225</v>
      </c>
      <c r="C180" s="53" t="s">
        <v>189</v>
      </c>
      <c r="D180" s="53" t="s">
        <v>190</v>
      </c>
      <c r="E180" s="53" t="s">
        <v>44</v>
      </c>
      <c r="F180" s="53">
        <v>1075303195</v>
      </c>
      <c r="G180" s="53" t="s">
        <v>234</v>
      </c>
      <c r="H180" s="54">
        <v>2052</v>
      </c>
      <c r="I180" s="106">
        <v>6495</v>
      </c>
      <c r="J180" s="53" t="s">
        <v>92</v>
      </c>
      <c r="K180" s="53">
        <v>1528</v>
      </c>
      <c r="L180" s="55">
        <v>44440</v>
      </c>
      <c r="M180" s="56">
        <v>10538902</v>
      </c>
      <c r="N180" s="57">
        <v>10266344</v>
      </c>
      <c r="O180" s="57">
        <v>272558</v>
      </c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9">
        <f t="shared" si="31"/>
        <v>0</v>
      </c>
      <c r="AO180" s="60"/>
      <c r="AP180" s="61"/>
      <c r="AQ180" s="62">
        <f t="shared" si="32"/>
        <v>272558</v>
      </c>
      <c r="AR180" s="63" t="s">
        <v>47</v>
      </c>
      <c r="AS180" s="21" t="s">
        <v>114</v>
      </c>
      <c r="AT180" s="21" t="s">
        <v>115</v>
      </c>
      <c r="AU180" s="64"/>
    </row>
    <row r="181" spans="1:53" ht="15.75" customHeight="1" x14ac:dyDescent="0.2">
      <c r="A181" s="53" t="s">
        <v>224</v>
      </c>
      <c r="B181" s="53" t="s">
        <v>225</v>
      </c>
      <c r="C181" s="53" t="s">
        <v>189</v>
      </c>
      <c r="D181" s="53" t="s">
        <v>190</v>
      </c>
      <c r="E181" s="53" t="s">
        <v>44</v>
      </c>
      <c r="F181" s="53">
        <v>79627403</v>
      </c>
      <c r="G181" s="53" t="s">
        <v>235</v>
      </c>
      <c r="H181" s="54">
        <v>2347</v>
      </c>
      <c r="I181" s="54">
        <v>6771</v>
      </c>
      <c r="J181" s="53" t="s">
        <v>92</v>
      </c>
      <c r="K181" s="53">
        <v>149</v>
      </c>
      <c r="L181" s="55">
        <v>44223</v>
      </c>
      <c r="M181" s="56">
        <v>15263237</v>
      </c>
      <c r="N181" s="57">
        <v>11629133</v>
      </c>
      <c r="O181" s="57">
        <v>3634104</v>
      </c>
      <c r="P181" s="58"/>
      <c r="Q181" s="58"/>
      <c r="R181" s="58">
        <v>357</v>
      </c>
      <c r="S181" s="58">
        <v>3634104</v>
      </c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9">
        <f t="shared" si="31"/>
        <v>3634104</v>
      </c>
      <c r="AO181" s="60"/>
      <c r="AP181" s="61"/>
      <c r="AQ181" s="62">
        <f t="shared" si="32"/>
        <v>0</v>
      </c>
      <c r="AR181" s="63" t="s">
        <v>47</v>
      </c>
      <c r="AS181" s="21" t="s">
        <v>48</v>
      </c>
      <c r="AT181" s="21" t="s">
        <v>49</v>
      </c>
      <c r="AU181" s="64"/>
    </row>
    <row r="182" spans="1:53" ht="15.75" customHeight="1" x14ac:dyDescent="0.2">
      <c r="A182" s="53" t="s">
        <v>224</v>
      </c>
      <c r="B182" s="53" t="s">
        <v>225</v>
      </c>
      <c r="C182" s="53" t="s">
        <v>189</v>
      </c>
      <c r="D182" s="53" t="s">
        <v>190</v>
      </c>
      <c r="E182" s="53" t="s">
        <v>44</v>
      </c>
      <c r="F182" s="53">
        <v>80029124</v>
      </c>
      <c r="G182" s="53" t="s">
        <v>236</v>
      </c>
      <c r="H182" s="54">
        <v>2348</v>
      </c>
      <c r="I182" s="54">
        <v>6811</v>
      </c>
      <c r="J182" s="53" t="s">
        <v>92</v>
      </c>
      <c r="K182" s="53">
        <v>160</v>
      </c>
      <c r="L182" s="55">
        <v>44222</v>
      </c>
      <c r="M182" s="56">
        <v>11841123</v>
      </c>
      <c r="N182" s="57">
        <v>9054977</v>
      </c>
      <c r="O182" s="57">
        <v>2786146</v>
      </c>
      <c r="P182" s="58"/>
      <c r="Q182" s="58"/>
      <c r="R182" s="58">
        <v>358</v>
      </c>
      <c r="S182" s="58">
        <v>2786146</v>
      </c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9">
        <f t="shared" si="31"/>
        <v>2786146</v>
      </c>
      <c r="AO182" s="60"/>
      <c r="AP182" s="61"/>
      <c r="AQ182" s="62">
        <f t="shared" si="32"/>
        <v>0</v>
      </c>
      <c r="AR182" s="63" t="s">
        <v>47</v>
      </c>
      <c r="AS182" s="21" t="s">
        <v>48</v>
      </c>
      <c r="AT182" s="21" t="s">
        <v>49</v>
      </c>
      <c r="AU182" s="64"/>
    </row>
    <row r="183" spans="1:53" ht="15.75" customHeight="1" x14ac:dyDescent="0.2">
      <c r="A183" s="53" t="s">
        <v>224</v>
      </c>
      <c r="B183" s="53" t="s">
        <v>225</v>
      </c>
      <c r="C183" s="53" t="s">
        <v>189</v>
      </c>
      <c r="D183" s="53" t="s">
        <v>190</v>
      </c>
      <c r="E183" s="53" t="s">
        <v>44</v>
      </c>
      <c r="F183" s="53">
        <v>19282749</v>
      </c>
      <c r="G183" s="53" t="s">
        <v>237</v>
      </c>
      <c r="H183" s="54">
        <v>2349</v>
      </c>
      <c r="I183" s="54">
        <v>6772</v>
      </c>
      <c r="J183" s="53" t="s">
        <v>92</v>
      </c>
      <c r="K183" s="53">
        <v>150</v>
      </c>
      <c r="L183" s="55">
        <v>44221</v>
      </c>
      <c r="M183" s="56">
        <v>11841123</v>
      </c>
      <c r="N183" s="57">
        <v>9054977</v>
      </c>
      <c r="O183" s="57">
        <v>2786146</v>
      </c>
      <c r="P183" s="58"/>
      <c r="Q183" s="58"/>
      <c r="R183" s="58">
        <v>359</v>
      </c>
      <c r="S183" s="58">
        <v>2786146</v>
      </c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9">
        <f t="shared" si="31"/>
        <v>2786146</v>
      </c>
      <c r="AO183" s="60"/>
      <c r="AP183" s="61"/>
      <c r="AQ183" s="62">
        <f t="shared" si="32"/>
        <v>0</v>
      </c>
      <c r="AR183" s="63" t="s">
        <v>47</v>
      </c>
      <c r="AS183" s="21" t="s">
        <v>48</v>
      </c>
      <c r="AT183" s="21" t="s">
        <v>49</v>
      </c>
      <c r="AU183" s="64"/>
    </row>
    <row r="184" spans="1:53" ht="15.75" customHeight="1" x14ac:dyDescent="0.2">
      <c r="A184" s="53" t="s">
        <v>224</v>
      </c>
      <c r="B184" s="53" t="s">
        <v>225</v>
      </c>
      <c r="C184" s="53" t="s">
        <v>189</v>
      </c>
      <c r="D184" s="53" t="s">
        <v>190</v>
      </c>
      <c r="E184" s="53" t="s">
        <v>44</v>
      </c>
      <c r="F184" s="53">
        <v>80099999</v>
      </c>
      <c r="G184" s="53" t="s">
        <v>238</v>
      </c>
      <c r="H184" s="54">
        <v>2350</v>
      </c>
      <c r="I184" s="54">
        <v>6851</v>
      </c>
      <c r="J184" s="53" t="s">
        <v>92</v>
      </c>
      <c r="K184" s="53">
        <v>147</v>
      </c>
      <c r="L184" s="55">
        <v>44222</v>
      </c>
      <c r="M184" s="56">
        <v>11841123</v>
      </c>
      <c r="N184" s="57">
        <v>9054977</v>
      </c>
      <c r="O184" s="57">
        <v>2786146</v>
      </c>
      <c r="P184" s="58"/>
      <c r="Q184" s="58"/>
      <c r="R184" s="58">
        <v>360</v>
      </c>
      <c r="S184" s="58">
        <v>2786146</v>
      </c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9">
        <f t="shared" si="31"/>
        <v>2786146</v>
      </c>
      <c r="AO184" s="60"/>
      <c r="AP184" s="61"/>
      <c r="AQ184" s="62">
        <f t="shared" si="32"/>
        <v>0</v>
      </c>
      <c r="AR184" s="63" t="s">
        <v>47</v>
      </c>
      <c r="AS184" s="21" t="s">
        <v>48</v>
      </c>
      <c r="AT184" s="21" t="s">
        <v>49</v>
      </c>
      <c r="AU184" s="64"/>
    </row>
    <row r="185" spans="1:53" ht="15.75" customHeight="1" x14ac:dyDescent="0.2">
      <c r="A185" s="53" t="s">
        <v>224</v>
      </c>
      <c r="B185" s="53" t="s">
        <v>225</v>
      </c>
      <c r="C185" s="53" t="s">
        <v>189</v>
      </c>
      <c r="D185" s="53" t="s">
        <v>190</v>
      </c>
      <c r="E185" s="53" t="s">
        <v>44</v>
      </c>
      <c r="F185" s="53">
        <v>1026591661</v>
      </c>
      <c r="G185" s="53" t="s">
        <v>239</v>
      </c>
      <c r="H185" s="54">
        <v>2351</v>
      </c>
      <c r="I185" s="54">
        <v>6773</v>
      </c>
      <c r="J185" s="53" t="s">
        <v>92</v>
      </c>
      <c r="K185" s="53">
        <v>188</v>
      </c>
      <c r="L185" s="55">
        <v>44223</v>
      </c>
      <c r="M185" s="56">
        <v>11701816</v>
      </c>
      <c r="N185" s="57">
        <v>8915669</v>
      </c>
      <c r="O185" s="57">
        <v>2786147</v>
      </c>
      <c r="P185" s="58"/>
      <c r="Q185" s="58"/>
      <c r="R185" s="58">
        <v>361</v>
      </c>
      <c r="S185" s="58">
        <v>2786147</v>
      </c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9">
        <f t="shared" si="31"/>
        <v>2786147</v>
      </c>
      <c r="AO185" s="60"/>
      <c r="AP185" s="61"/>
      <c r="AQ185" s="62">
        <f t="shared" si="32"/>
        <v>0</v>
      </c>
      <c r="AR185" s="63" t="s">
        <v>47</v>
      </c>
      <c r="AS185" s="21" t="s">
        <v>48</v>
      </c>
      <c r="AT185" s="21" t="s">
        <v>49</v>
      </c>
      <c r="AU185" s="64"/>
    </row>
    <row r="186" spans="1:53" ht="15.75" customHeight="1" x14ac:dyDescent="0.2">
      <c r="A186" s="53" t="s">
        <v>224</v>
      </c>
      <c r="B186" s="53" t="s">
        <v>225</v>
      </c>
      <c r="C186" s="53" t="s">
        <v>189</v>
      </c>
      <c r="D186" s="53" t="s">
        <v>190</v>
      </c>
      <c r="E186" s="53" t="s">
        <v>44</v>
      </c>
      <c r="F186" s="53">
        <v>51986103</v>
      </c>
      <c r="G186" s="53" t="s">
        <v>240</v>
      </c>
      <c r="H186" s="54">
        <v>2352</v>
      </c>
      <c r="I186" s="106">
        <v>6827</v>
      </c>
      <c r="J186" s="53" t="s">
        <v>92</v>
      </c>
      <c r="K186" s="53">
        <v>140</v>
      </c>
      <c r="L186" s="55">
        <v>44221</v>
      </c>
      <c r="M186" s="56">
        <v>6511103</v>
      </c>
      <c r="N186" s="57">
        <v>4996893</v>
      </c>
      <c r="O186" s="57">
        <v>1514210</v>
      </c>
      <c r="P186" s="58"/>
      <c r="Q186" s="58"/>
      <c r="R186" s="58">
        <v>362</v>
      </c>
      <c r="S186" s="58">
        <v>1514210</v>
      </c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9">
        <f t="shared" si="31"/>
        <v>1514210</v>
      </c>
      <c r="AO186" s="60"/>
      <c r="AP186" s="61"/>
      <c r="AQ186" s="62">
        <f t="shared" si="32"/>
        <v>0</v>
      </c>
      <c r="AR186" s="63" t="s">
        <v>47</v>
      </c>
      <c r="AS186" s="21" t="s">
        <v>48</v>
      </c>
      <c r="AT186" s="21" t="s">
        <v>49</v>
      </c>
      <c r="AU186" s="64"/>
    </row>
    <row r="187" spans="1:53" ht="15.75" customHeight="1" x14ac:dyDescent="0.2">
      <c r="A187" s="53" t="s">
        <v>224</v>
      </c>
      <c r="B187" s="53" t="s">
        <v>225</v>
      </c>
      <c r="C187" s="53" t="s">
        <v>189</v>
      </c>
      <c r="D187" s="53" t="s">
        <v>190</v>
      </c>
      <c r="E187" s="53" t="s">
        <v>44</v>
      </c>
      <c r="F187" s="53">
        <v>1032484102</v>
      </c>
      <c r="G187" s="53" t="s">
        <v>241</v>
      </c>
      <c r="H187" s="94">
        <v>2476</v>
      </c>
      <c r="I187" s="106">
        <v>8250</v>
      </c>
      <c r="J187" s="53" t="s">
        <v>92</v>
      </c>
      <c r="K187" s="53">
        <v>1018</v>
      </c>
      <c r="L187" s="55">
        <v>44300</v>
      </c>
      <c r="M187" s="56">
        <v>9333591</v>
      </c>
      <c r="N187" s="57">
        <v>6547445</v>
      </c>
      <c r="O187" s="57">
        <v>2786146</v>
      </c>
      <c r="P187" s="58"/>
      <c r="Q187" s="58"/>
      <c r="R187" s="58">
        <v>349</v>
      </c>
      <c r="S187" s="58">
        <v>2786146</v>
      </c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9">
        <f t="shared" si="31"/>
        <v>2786146</v>
      </c>
      <c r="AO187" s="60"/>
      <c r="AP187" s="61"/>
      <c r="AQ187" s="62">
        <f t="shared" si="32"/>
        <v>0</v>
      </c>
      <c r="AR187" s="63" t="s">
        <v>47</v>
      </c>
      <c r="AS187" s="21" t="s">
        <v>114</v>
      </c>
      <c r="AT187" s="21" t="s">
        <v>115</v>
      </c>
      <c r="AU187" s="64"/>
    </row>
    <row r="188" spans="1:53" s="73" customFormat="1" ht="17.25" customHeight="1" x14ac:dyDescent="0.2">
      <c r="A188" s="66" t="str">
        <f>+A187</f>
        <v>3-01-002-02-02-03-0003-015</v>
      </c>
      <c r="B188" s="66" t="str">
        <f>+B187</f>
        <v>Servicios de consultoria en administracion y servicios de gestion  servicios de tecnologia de la informacion -  Contratistas Facultad de Ingenieria</v>
      </c>
      <c r="C188" s="66"/>
      <c r="D188" s="66"/>
      <c r="E188" s="66"/>
      <c r="F188" s="66"/>
      <c r="G188" s="66"/>
      <c r="H188" s="67"/>
      <c r="I188" s="68"/>
      <c r="J188" s="66"/>
      <c r="K188" s="66"/>
      <c r="L188" s="69"/>
      <c r="M188" s="70"/>
      <c r="N188" s="71" t="str">
        <f>+B188</f>
        <v>Servicios de consultoria en administracion y servicios de gestion  servicios de tecnologia de la informacion -  Contratistas Facultad de Ingenieria</v>
      </c>
      <c r="O188" s="72">
        <f>SUM(O172:O187)</f>
        <v>53494012</v>
      </c>
      <c r="P188" s="72">
        <f t="shared" ref="P188:AQ188" si="36">SUM(P172:P187)</f>
        <v>0</v>
      </c>
      <c r="Q188" s="72">
        <f t="shared" si="36"/>
        <v>0</v>
      </c>
      <c r="R188" s="72">
        <f t="shared" si="36"/>
        <v>4977</v>
      </c>
      <c r="S188" s="72">
        <f t="shared" si="36"/>
        <v>24802758</v>
      </c>
      <c r="T188" s="72">
        <f t="shared" si="36"/>
        <v>0</v>
      </c>
      <c r="U188" s="72">
        <f t="shared" si="36"/>
        <v>0</v>
      </c>
      <c r="V188" s="72">
        <f t="shared" si="36"/>
        <v>0</v>
      </c>
      <c r="W188" s="72">
        <f t="shared" si="36"/>
        <v>0</v>
      </c>
      <c r="X188" s="72">
        <f t="shared" si="36"/>
        <v>0</v>
      </c>
      <c r="Y188" s="72">
        <f t="shared" si="36"/>
        <v>0</v>
      </c>
      <c r="Z188" s="72">
        <f t="shared" si="36"/>
        <v>0</v>
      </c>
      <c r="AA188" s="72">
        <f t="shared" si="36"/>
        <v>0</v>
      </c>
      <c r="AB188" s="72">
        <f t="shared" si="36"/>
        <v>0</v>
      </c>
      <c r="AC188" s="72">
        <f t="shared" si="36"/>
        <v>0</v>
      </c>
      <c r="AD188" s="72">
        <f t="shared" si="36"/>
        <v>0</v>
      </c>
      <c r="AE188" s="72">
        <f t="shared" si="36"/>
        <v>0</v>
      </c>
      <c r="AF188" s="72">
        <f t="shared" si="36"/>
        <v>0</v>
      </c>
      <c r="AG188" s="72">
        <f t="shared" si="36"/>
        <v>0</v>
      </c>
      <c r="AH188" s="72">
        <f t="shared" si="36"/>
        <v>0</v>
      </c>
      <c r="AI188" s="72">
        <f t="shared" si="36"/>
        <v>0</v>
      </c>
      <c r="AJ188" s="72">
        <f t="shared" si="36"/>
        <v>0</v>
      </c>
      <c r="AK188" s="72">
        <f t="shared" si="36"/>
        <v>0</v>
      </c>
      <c r="AL188" s="72">
        <f t="shared" si="36"/>
        <v>0</v>
      </c>
      <c r="AM188" s="72">
        <f t="shared" si="36"/>
        <v>0</v>
      </c>
      <c r="AN188" s="72">
        <f t="shared" si="36"/>
        <v>24802758</v>
      </c>
      <c r="AO188" s="72">
        <f t="shared" si="36"/>
        <v>0</v>
      </c>
      <c r="AP188" s="72">
        <f t="shared" si="36"/>
        <v>0</v>
      </c>
      <c r="AQ188" s="72">
        <f t="shared" si="36"/>
        <v>28691254</v>
      </c>
      <c r="AR188" s="63"/>
      <c r="AU188" s="64"/>
      <c r="AW188" s="21"/>
      <c r="AX188" s="21"/>
      <c r="AY188" s="21"/>
    </row>
    <row r="189" spans="1:53" ht="15.75" customHeight="1" x14ac:dyDescent="0.2">
      <c r="A189" s="53" t="s">
        <v>242</v>
      </c>
      <c r="B189" s="53" t="s">
        <v>243</v>
      </c>
      <c r="C189" s="53" t="s">
        <v>144</v>
      </c>
      <c r="D189" s="53" t="s">
        <v>145</v>
      </c>
      <c r="E189" s="53" t="s">
        <v>44</v>
      </c>
      <c r="F189" s="53">
        <v>1013582950</v>
      </c>
      <c r="G189" s="53" t="s">
        <v>244</v>
      </c>
      <c r="H189" s="107">
        <v>87</v>
      </c>
      <c r="I189" s="107">
        <v>1576</v>
      </c>
      <c r="J189" s="53" t="s">
        <v>92</v>
      </c>
      <c r="K189" s="53">
        <v>353</v>
      </c>
      <c r="L189" s="55">
        <v>44231</v>
      </c>
      <c r="M189" s="108">
        <v>45971416</v>
      </c>
      <c r="N189" s="57">
        <v>45553498</v>
      </c>
      <c r="O189" s="109">
        <v>417918</v>
      </c>
      <c r="P189" s="58"/>
      <c r="Q189" s="58"/>
      <c r="R189" s="58">
        <v>305</v>
      </c>
      <c r="S189" s="58">
        <v>417918</v>
      </c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9">
        <f t="shared" si="31"/>
        <v>417918</v>
      </c>
      <c r="AO189" s="60"/>
      <c r="AP189" s="61"/>
      <c r="AQ189" s="62">
        <f t="shared" si="32"/>
        <v>0</v>
      </c>
      <c r="AR189" s="63" t="s">
        <v>47</v>
      </c>
      <c r="AS189" s="21" t="s">
        <v>48</v>
      </c>
      <c r="AT189" s="21" t="s">
        <v>49</v>
      </c>
      <c r="AU189" s="64"/>
      <c r="BA189" s="98"/>
    </row>
    <row r="190" spans="1:53" ht="15.75" customHeight="1" x14ac:dyDescent="0.2">
      <c r="A190" s="53" t="s">
        <v>242</v>
      </c>
      <c r="B190" s="53" t="s">
        <v>243</v>
      </c>
      <c r="C190" s="53" t="s">
        <v>144</v>
      </c>
      <c r="D190" s="53" t="s">
        <v>145</v>
      </c>
      <c r="E190" s="53" t="s">
        <v>44</v>
      </c>
      <c r="F190" s="53">
        <v>1030554522</v>
      </c>
      <c r="G190" s="53" t="s">
        <v>245</v>
      </c>
      <c r="H190" s="107">
        <v>93</v>
      </c>
      <c r="I190" s="107">
        <v>1546</v>
      </c>
      <c r="J190" s="53" t="s">
        <v>92</v>
      </c>
      <c r="K190" s="53">
        <v>270</v>
      </c>
      <c r="L190" s="55">
        <v>44230</v>
      </c>
      <c r="M190" s="108">
        <v>45971416</v>
      </c>
      <c r="N190" s="57">
        <v>45553498</v>
      </c>
      <c r="O190" s="109">
        <v>417918</v>
      </c>
      <c r="P190" s="58"/>
      <c r="Q190" s="58"/>
      <c r="R190" s="58">
        <v>317</v>
      </c>
      <c r="S190" s="58">
        <v>417918</v>
      </c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9">
        <f t="shared" si="31"/>
        <v>417918</v>
      </c>
      <c r="AO190" s="60"/>
      <c r="AP190" s="61"/>
      <c r="AQ190" s="62">
        <f t="shared" si="32"/>
        <v>0</v>
      </c>
      <c r="AR190" s="63" t="s">
        <v>47</v>
      </c>
      <c r="AS190" s="21" t="s">
        <v>48</v>
      </c>
      <c r="AT190" s="21" t="s">
        <v>49</v>
      </c>
      <c r="AU190" s="64"/>
      <c r="BA190" s="98"/>
    </row>
    <row r="191" spans="1:53" ht="15.75" customHeight="1" x14ac:dyDescent="0.2">
      <c r="A191" s="53" t="s">
        <v>242</v>
      </c>
      <c r="B191" s="53" t="s">
        <v>243</v>
      </c>
      <c r="C191" s="53" t="s">
        <v>144</v>
      </c>
      <c r="D191" s="53" t="s">
        <v>145</v>
      </c>
      <c r="E191" s="53" t="s">
        <v>44</v>
      </c>
      <c r="F191" s="53">
        <v>51733370</v>
      </c>
      <c r="G191" s="53" t="s">
        <v>246</v>
      </c>
      <c r="H191" s="107">
        <v>155</v>
      </c>
      <c r="I191" s="107">
        <v>1559</v>
      </c>
      <c r="J191" s="53" t="s">
        <v>92</v>
      </c>
      <c r="K191" s="53">
        <v>351</v>
      </c>
      <c r="L191" s="55">
        <v>44230</v>
      </c>
      <c r="M191" s="108">
        <v>24984465</v>
      </c>
      <c r="N191" s="57">
        <v>24757334</v>
      </c>
      <c r="O191" s="109">
        <v>227131</v>
      </c>
      <c r="P191" s="58"/>
      <c r="Q191" s="58"/>
      <c r="R191" s="58">
        <v>303</v>
      </c>
      <c r="S191" s="58">
        <v>227131</v>
      </c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9">
        <f t="shared" si="31"/>
        <v>227131</v>
      </c>
      <c r="AO191" s="60"/>
      <c r="AP191" s="61"/>
      <c r="AQ191" s="62">
        <f t="shared" si="32"/>
        <v>0</v>
      </c>
      <c r="AR191" s="63" t="s">
        <v>47</v>
      </c>
      <c r="AS191" s="21" t="s">
        <v>48</v>
      </c>
      <c r="AT191" s="21" t="s">
        <v>49</v>
      </c>
      <c r="AU191" s="64"/>
      <c r="BA191" s="98"/>
    </row>
    <row r="192" spans="1:53" ht="15.75" customHeight="1" x14ac:dyDescent="0.2">
      <c r="A192" s="53" t="s">
        <v>242</v>
      </c>
      <c r="B192" s="53" t="s">
        <v>243</v>
      </c>
      <c r="C192" s="53" t="s">
        <v>144</v>
      </c>
      <c r="D192" s="53" t="s">
        <v>145</v>
      </c>
      <c r="E192" s="53" t="s">
        <v>44</v>
      </c>
      <c r="F192" s="53">
        <v>53006069</v>
      </c>
      <c r="G192" s="53" t="s">
        <v>247</v>
      </c>
      <c r="H192" s="107">
        <v>1784</v>
      </c>
      <c r="I192" s="110">
        <v>4675</v>
      </c>
      <c r="J192" s="53" t="s">
        <v>92</v>
      </c>
      <c r="K192" s="53">
        <v>1355</v>
      </c>
      <c r="L192" s="55">
        <v>44391</v>
      </c>
      <c r="M192" s="111">
        <v>23682244</v>
      </c>
      <c r="N192" s="57">
        <v>23264324</v>
      </c>
      <c r="O192" s="109">
        <v>417920</v>
      </c>
      <c r="P192" s="58"/>
      <c r="Q192" s="58"/>
      <c r="R192" s="58">
        <v>311</v>
      </c>
      <c r="S192" s="58">
        <v>417920</v>
      </c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9">
        <f t="shared" si="31"/>
        <v>417920</v>
      </c>
      <c r="AO192" s="60"/>
      <c r="AP192" s="61"/>
      <c r="AQ192" s="62">
        <f t="shared" si="32"/>
        <v>0</v>
      </c>
      <c r="AR192" s="63" t="s">
        <v>47</v>
      </c>
      <c r="AS192" s="21" t="s">
        <v>114</v>
      </c>
      <c r="AT192" s="21" t="s">
        <v>115</v>
      </c>
      <c r="AU192" s="64"/>
      <c r="BA192" s="98"/>
    </row>
    <row r="193" spans="1:53" ht="15.75" customHeight="1" x14ac:dyDescent="0.2">
      <c r="A193" s="53" t="s">
        <v>242</v>
      </c>
      <c r="B193" s="53" t="s">
        <v>243</v>
      </c>
      <c r="C193" s="53" t="s">
        <v>144</v>
      </c>
      <c r="D193" s="53" t="s">
        <v>145</v>
      </c>
      <c r="E193" s="53" t="s">
        <v>44</v>
      </c>
      <c r="F193" s="53">
        <v>1102355587</v>
      </c>
      <c r="G193" s="53" t="s">
        <v>248</v>
      </c>
      <c r="H193" s="107">
        <v>2264</v>
      </c>
      <c r="I193" s="110">
        <v>6665</v>
      </c>
      <c r="J193" s="53" t="s">
        <v>92</v>
      </c>
      <c r="K193" s="53">
        <v>1629</v>
      </c>
      <c r="L193" s="55">
        <v>44453</v>
      </c>
      <c r="M193" s="108">
        <v>7192498</v>
      </c>
      <c r="N193" s="57">
        <v>4921183</v>
      </c>
      <c r="O193" s="109">
        <v>2271315</v>
      </c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9">
        <f t="shared" si="31"/>
        <v>0</v>
      </c>
      <c r="AO193" s="60">
        <v>44622</v>
      </c>
      <c r="AP193" s="61">
        <v>2271315</v>
      </c>
      <c r="AQ193" s="62">
        <f t="shared" si="32"/>
        <v>0</v>
      </c>
      <c r="AR193" s="63" t="s">
        <v>47</v>
      </c>
      <c r="AS193" s="21" t="s">
        <v>48</v>
      </c>
      <c r="AT193" s="21" t="s">
        <v>49</v>
      </c>
      <c r="AU193" s="64"/>
    </row>
    <row r="194" spans="1:53" ht="15.75" customHeight="1" x14ac:dyDescent="0.2">
      <c r="A194" s="53" t="s">
        <v>242</v>
      </c>
      <c r="B194" s="53" t="s">
        <v>243</v>
      </c>
      <c r="C194" s="53" t="s">
        <v>144</v>
      </c>
      <c r="D194" s="53" t="s">
        <v>145</v>
      </c>
      <c r="E194" s="53" t="s">
        <v>44</v>
      </c>
      <c r="F194" s="53">
        <v>46674741</v>
      </c>
      <c r="G194" s="53" t="s">
        <v>249</v>
      </c>
      <c r="H194" s="107">
        <v>2305</v>
      </c>
      <c r="I194" s="110">
        <v>6785</v>
      </c>
      <c r="J194" s="53" t="s">
        <v>92</v>
      </c>
      <c r="K194" s="53">
        <v>543</v>
      </c>
      <c r="L194" s="55">
        <v>44239</v>
      </c>
      <c r="M194" s="108">
        <v>6511103</v>
      </c>
      <c r="N194" s="57">
        <v>5753998</v>
      </c>
      <c r="O194" s="109">
        <v>757105</v>
      </c>
      <c r="P194" s="58"/>
      <c r="Q194" s="58"/>
      <c r="R194" s="58">
        <v>312</v>
      </c>
      <c r="S194" s="58">
        <v>757105</v>
      </c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9">
        <f t="shared" si="31"/>
        <v>757105</v>
      </c>
      <c r="AO194" s="60"/>
      <c r="AP194" s="61"/>
      <c r="AQ194" s="62">
        <f t="shared" si="32"/>
        <v>0</v>
      </c>
      <c r="AR194" s="63" t="s">
        <v>47</v>
      </c>
      <c r="AS194" s="21" t="s">
        <v>48</v>
      </c>
      <c r="AT194" s="21" t="s">
        <v>49</v>
      </c>
      <c r="AU194" s="64"/>
      <c r="BA194" s="98"/>
    </row>
    <row r="195" spans="1:53" ht="15.75" customHeight="1" x14ac:dyDescent="0.2">
      <c r="A195" s="53" t="s">
        <v>242</v>
      </c>
      <c r="B195" s="53" t="s">
        <v>243</v>
      </c>
      <c r="C195" s="53" t="s">
        <v>144</v>
      </c>
      <c r="D195" s="53" t="s">
        <v>145</v>
      </c>
      <c r="E195" s="53" t="s">
        <v>44</v>
      </c>
      <c r="F195" s="53">
        <v>40373050</v>
      </c>
      <c r="G195" s="53" t="s">
        <v>250</v>
      </c>
      <c r="H195" s="107">
        <v>2306</v>
      </c>
      <c r="I195" s="110">
        <v>6731</v>
      </c>
      <c r="J195" s="53" t="s">
        <v>92</v>
      </c>
      <c r="K195" s="53">
        <v>498</v>
      </c>
      <c r="L195" s="55">
        <v>44238</v>
      </c>
      <c r="M195" s="108">
        <v>6813945</v>
      </c>
      <c r="N195" s="57">
        <v>6056840</v>
      </c>
      <c r="O195" s="109">
        <v>757105</v>
      </c>
      <c r="P195" s="58"/>
      <c r="Q195" s="58"/>
      <c r="R195" s="58">
        <v>313</v>
      </c>
      <c r="S195" s="58">
        <v>757105</v>
      </c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9">
        <f t="shared" si="31"/>
        <v>757105</v>
      </c>
      <c r="AO195" s="60"/>
      <c r="AP195" s="61"/>
      <c r="AQ195" s="62">
        <f t="shared" si="32"/>
        <v>0</v>
      </c>
      <c r="AR195" s="63" t="s">
        <v>47</v>
      </c>
      <c r="AS195" s="21" t="s">
        <v>48</v>
      </c>
      <c r="AT195" s="21" t="s">
        <v>49</v>
      </c>
      <c r="AU195" s="64"/>
      <c r="BA195" s="98"/>
    </row>
    <row r="196" spans="1:53" ht="15.75" customHeight="1" x14ac:dyDescent="0.2">
      <c r="A196" s="53" t="s">
        <v>242</v>
      </c>
      <c r="B196" s="53" t="s">
        <v>243</v>
      </c>
      <c r="C196" s="53" t="s">
        <v>144</v>
      </c>
      <c r="D196" s="53" t="s">
        <v>145</v>
      </c>
      <c r="E196" s="53" t="s">
        <v>44</v>
      </c>
      <c r="F196" s="53">
        <v>52183904</v>
      </c>
      <c r="G196" s="53" t="s">
        <v>251</v>
      </c>
      <c r="H196" s="107">
        <v>2642</v>
      </c>
      <c r="I196" s="110">
        <v>8494</v>
      </c>
      <c r="J196" s="53" t="s">
        <v>92</v>
      </c>
      <c r="K196" s="53">
        <v>44</v>
      </c>
      <c r="L196" s="55">
        <v>44224</v>
      </c>
      <c r="M196" s="108">
        <v>908526</v>
      </c>
      <c r="N196" s="57">
        <v>151421</v>
      </c>
      <c r="O196" s="109">
        <v>757105</v>
      </c>
      <c r="P196" s="58"/>
      <c r="Q196" s="58"/>
      <c r="R196" s="58">
        <v>297</v>
      </c>
      <c r="S196" s="58">
        <v>757105</v>
      </c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9">
        <f t="shared" si="31"/>
        <v>757105</v>
      </c>
      <c r="AO196" s="60"/>
      <c r="AP196" s="61"/>
      <c r="AQ196" s="62">
        <f t="shared" si="32"/>
        <v>0</v>
      </c>
      <c r="AR196" s="63" t="s">
        <v>47</v>
      </c>
      <c r="AS196" s="21" t="s">
        <v>114</v>
      </c>
      <c r="AT196" s="21" t="s">
        <v>115</v>
      </c>
      <c r="AU196" s="64"/>
      <c r="BA196" s="98"/>
    </row>
    <row r="197" spans="1:53" ht="15.75" customHeight="1" x14ac:dyDescent="0.2">
      <c r="A197" s="53" t="s">
        <v>242</v>
      </c>
      <c r="B197" s="53" t="s">
        <v>243</v>
      </c>
      <c r="C197" s="53" t="s">
        <v>144</v>
      </c>
      <c r="D197" s="53" t="s">
        <v>145</v>
      </c>
      <c r="E197" s="53" t="s">
        <v>44</v>
      </c>
      <c r="F197" s="53">
        <v>1032491010</v>
      </c>
      <c r="G197" s="53" t="s">
        <v>252</v>
      </c>
      <c r="H197" s="107">
        <v>2643</v>
      </c>
      <c r="I197" s="110">
        <v>9820</v>
      </c>
      <c r="J197" s="53" t="s">
        <v>92</v>
      </c>
      <c r="K197" s="53">
        <v>21</v>
      </c>
      <c r="L197" s="55">
        <v>44221</v>
      </c>
      <c r="M197" s="108">
        <v>1211368</v>
      </c>
      <c r="N197" s="57">
        <v>454263</v>
      </c>
      <c r="O197" s="109">
        <v>757105</v>
      </c>
      <c r="P197" s="58"/>
      <c r="Q197" s="58"/>
      <c r="R197" s="58">
        <v>298</v>
      </c>
      <c r="S197" s="58">
        <v>757105</v>
      </c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9">
        <f t="shared" si="31"/>
        <v>757105</v>
      </c>
      <c r="AO197" s="60"/>
      <c r="AP197" s="61"/>
      <c r="AQ197" s="62">
        <f t="shared" si="32"/>
        <v>0</v>
      </c>
      <c r="AR197" s="63" t="s">
        <v>47</v>
      </c>
      <c r="AS197" s="21" t="s">
        <v>48</v>
      </c>
      <c r="AT197" s="21" t="s">
        <v>49</v>
      </c>
      <c r="AU197" s="64"/>
      <c r="BA197" s="98"/>
    </row>
    <row r="198" spans="1:53" ht="15.75" customHeight="1" x14ac:dyDescent="0.2">
      <c r="A198" s="53" t="s">
        <v>242</v>
      </c>
      <c r="B198" s="53" t="s">
        <v>243</v>
      </c>
      <c r="C198" s="53" t="s">
        <v>144</v>
      </c>
      <c r="D198" s="53" t="s">
        <v>145</v>
      </c>
      <c r="E198" s="53" t="s">
        <v>44</v>
      </c>
      <c r="F198" s="53">
        <v>1012348246</v>
      </c>
      <c r="G198" s="53" t="s">
        <v>253</v>
      </c>
      <c r="H198" s="107">
        <v>2644</v>
      </c>
      <c r="I198" s="110">
        <v>9759</v>
      </c>
      <c r="J198" s="53" t="s">
        <v>92</v>
      </c>
      <c r="K198" s="53">
        <v>20</v>
      </c>
      <c r="L198" s="55">
        <v>44221</v>
      </c>
      <c r="M198" s="108">
        <v>1589921</v>
      </c>
      <c r="N198" s="57">
        <v>832816</v>
      </c>
      <c r="O198" s="109">
        <v>757105</v>
      </c>
      <c r="P198" s="58"/>
      <c r="Q198" s="58"/>
      <c r="R198" s="58">
        <v>299</v>
      </c>
      <c r="S198" s="58">
        <v>757105</v>
      </c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9">
        <f t="shared" si="31"/>
        <v>757105</v>
      </c>
      <c r="AO198" s="60"/>
      <c r="AP198" s="61"/>
      <c r="AQ198" s="62">
        <f t="shared" si="32"/>
        <v>0</v>
      </c>
      <c r="AR198" s="63" t="s">
        <v>47</v>
      </c>
      <c r="AS198" s="21" t="s">
        <v>114</v>
      </c>
      <c r="AT198" s="21" t="s">
        <v>115</v>
      </c>
      <c r="AU198" s="64"/>
      <c r="BA198" s="98"/>
    </row>
    <row r="199" spans="1:53" ht="15.75" customHeight="1" x14ac:dyDescent="0.2">
      <c r="A199" s="53" t="s">
        <v>242</v>
      </c>
      <c r="B199" s="53" t="s">
        <v>243</v>
      </c>
      <c r="C199" s="53" t="s">
        <v>144</v>
      </c>
      <c r="D199" s="53" t="s">
        <v>145</v>
      </c>
      <c r="E199" s="53" t="s">
        <v>44</v>
      </c>
      <c r="F199" s="53">
        <v>1010217686</v>
      </c>
      <c r="G199" s="53" t="s">
        <v>254</v>
      </c>
      <c r="H199" s="107">
        <v>2645</v>
      </c>
      <c r="I199" s="110">
        <v>8427</v>
      </c>
      <c r="J199" s="53" t="s">
        <v>92</v>
      </c>
      <c r="K199" s="53">
        <v>265</v>
      </c>
      <c r="L199" s="55">
        <v>44225</v>
      </c>
      <c r="M199" s="108">
        <v>1671688</v>
      </c>
      <c r="N199" s="57">
        <v>278619</v>
      </c>
      <c r="O199" s="109">
        <v>1393069</v>
      </c>
      <c r="P199" s="58"/>
      <c r="Q199" s="58"/>
      <c r="R199" s="58">
        <v>300</v>
      </c>
      <c r="S199" s="58">
        <v>1393069</v>
      </c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9">
        <f t="shared" si="31"/>
        <v>1393069</v>
      </c>
      <c r="AO199" s="60"/>
      <c r="AP199" s="61"/>
      <c r="AQ199" s="62">
        <f t="shared" si="32"/>
        <v>0</v>
      </c>
      <c r="AR199" s="63" t="s">
        <v>47</v>
      </c>
      <c r="AS199" s="21" t="s">
        <v>114</v>
      </c>
      <c r="AT199" s="21" t="s">
        <v>115</v>
      </c>
      <c r="AU199" s="64"/>
      <c r="BA199" s="98"/>
    </row>
    <row r="200" spans="1:53" ht="15.75" customHeight="1" x14ac:dyDescent="0.2">
      <c r="A200" s="53" t="s">
        <v>242</v>
      </c>
      <c r="B200" s="53" t="s">
        <v>243</v>
      </c>
      <c r="C200" s="53" t="s">
        <v>144</v>
      </c>
      <c r="D200" s="53" t="s">
        <v>145</v>
      </c>
      <c r="E200" s="53" t="s">
        <v>44</v>
      </c>
      <c r="F200" s="53">
        <v>1032448453</v>
      </c>
      <c r="G200" s="53" t="s">
        <v>255</v>
      </c>
      <c r="H200" s="107">
        <v>2646</v>
      </c>
      <c r="I200" s="110">
        <v>8420</v>
      </c>
      <c r="J200" s="53" t="s">
        <v>92</v>
      </c>
      <c r="K200" s="53">
        <v>99</v>
      </c>
      <c r="L200" s="55">
        <v>44221</v>
      </c>
      <c r="M200" s="108">
        <v>1671688</v>
      </c>
      <c r="N200" s="57">
        <v>278619</v>
      </c>
      <c r="O200" s="109">
        <v>1393069</v>
      </c>
      <c r="P200" s="58"/>
      <c r="Q200" s="58"/>
      <c r="R200" s="58">
        <v>301</v>
      </c>
      <c r="S200" s="58">
        <v>1393069</v>
      </c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9">
        <f t="shared" si="31"/>
        <v>1393069</v>
      </c>
      <c r="AO200" s="60"/>
      <c r="AP200" s="61"/>
      <c r="AQ200" s="62">
        <f t="shared" si="32"/>
        <v>0</v>
      </c>
      <c r="AR200" s="63" t="s">
        <v>47</v>
      </c>
      <c r="AS200" s="21" t="s">
        <v>114</v>
      </c>
      <c r="AT200" s="21" t="s">
        <v>115</v>
      </c>
      <c r="AU200" s="64"/>
      <c r="BA200" s="98"/>
    </row>
    <row r="201" spans="1:53" ht="15.75" customHeight="1" x14ac:dyDescent="0.2">
      <c r="A201" s="53" t="s">
        <v>242</v>
      </c>
      <c r="B201" s="53" t="s">
        <v>243</v>
      </c>
      <c r="C201" s="53" t="s">
        <v>144</v>
      </c>
      <c r="D201" s="53" t="s">
        <v>145</v>
      </c>
      <c r="E201" s="53" t="s">
        <v>44</v>
      </c>
      <c r="F201" s="53">
        <v>1030554522</v>
      </c>
      <c r="G201" s="53" t="s">
        <v>245</v>
      </c>
      <c r="H201" s="107">
        <v>2647</v>
      </c>
      <c r="I201" s="110">
        <v>8423</v>
      </c>
      <c r="J201" s="53" t="s">
        <v>92</v>
      </c>
      <c r="K201" s="53">
        <v>270</v>
      </c>
      <c r="L201" s="55">
        <v>44230</v>
      </c>
      <c r="M201" s="108">
        <v>975151</v>
      </c>
      <c r="N201" s="57">
        <v>0</v>
      </c>
      <c r="O201" s="109">
        <v>975151</v>
      </c>
      <c r="P201" s="58"/>
      <c r="Q201" s="58"/>
      <c r="R201" s="58">
        <v>318</v>
      </c>
      <c r="S201" s="58">
        <v>975151</v>
      </c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9">
        <f t="shared" si="31"/>
        <v>975151</v>
      </c>
      <c r="AO201" s="60"/>
      <c r="AP201" s="61"/>
      <c r="AQ201" s="62">
        <f t="shared" si="32"/>
        <v>0</v>
      </c>
      <c r="AR201" s="63" t="s">
        <v>47</v>
      </c>
      <c r="AS201" s="21" t="s">
        <v>114</v>
      </c>
      <c r="AT201" s="21" t="s">
        <v>115</v>
      </c>
      <c r="AU201" s="64"/>
      <c r="BA201" s="98"/>
    </row>
    <row r="202" spans="1:53" ht="15.75" customHeight="1" x14ac:dyDescent="0.2">
      <c r="A202" s="53" t="s">
        <v>242</v>
      </c>
      <c r="B202" s="53" t="s">
        <v>243</v>
      </c>
      <c r="C202" s="53" t="s">
        <v>144</v>
      </c>
      <c r="D202" s="53" t="s">
        <v>145</v>
      </c>
      <c r="E202" s="53" t="s">
        <v>44</v>
      </c>
      <c r="F202" s="53">
        <v>1030575043</v>
      </c>
      <c r="G202" s="53" t="s">
        <v>256</v>
      </c>
      <c r="H202" s="107">
        <v>2648</v>
      </c>
      <c r="I202" s="110">
        <v>8461</v>
      </c>
      <c r="J202" s="53" t="s">
        <v>92</v>
      </c>
      <c r="K202" s="53">
        <v>169</v>
      </c>
      <c r="L202" s="55">
        <v>44222</v>
      </c>
      <c r="M202" s="108">
        <v>1950302</v>
      </c>
      <c r="N202" s="57">
        <v>557233</v>
      </c>
      <c r="O202" s="109">
        <v>1393069</v>
      </c>
      <c r="P202" s="58"/>
      <c r="Q202" s="58"/>
      <c r="R202" s="58">
        <v>302</v>
      </c>
      <c r="S202" s="58">
        <v>1393069</v>
      </c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9">
        <f t="shared" si="31"/>
        <v>1393069</v>
      </c>
      <c r="AO202" s="60"/>
      <c r="AP202" s="61"/>
      <c r="AQ202" s="62">
        <f t="shared" si="32"/>
        <v>0</v>
      </c>
      <c r="AR202" s="63" t="s">
        <v>47</v>
      </c>
      <c r="AS202" s="21" t="s">
        <v>114</v>
      </c>
      <c r="AT202" s="21" t="s">
        <v>115</v>
      </c>
      <c r="AU202" s="64"/>
      <c r="BA202" s="98"/>
    </row>
    <row r="203" spans="1:53" ht="15.75" customHeight="1" x14ac:dyDescent="0.2">
      <c r="A203" s="53" t="s">
        <v>242</v>
      </c>
      <c r="B203" s="53" t="s">
        <v>243</v>
      </c>
      <c r="C203" s="53" t="s">
        <v>144</v>
      </c>
      <c r="D203" s="53" t="s">
        <v>145</v>
      </c>
      <c r="E203" s="53" t="s">
        <v>44</v>
      </c>
      <c r="F203" s="53">
        <v>51733370</v>
      </c>
      <c r="G203" s="53" t="s">
        <v>246</v>
      </c>
      <c r="H203" s="107">
        <v>2649</v>
      </c>
      <c r="I203" s="110">
        <v>8462</v>
      </c>
      <c r="J203" s="53" t="s">
        <v>92</v>
      </c>
      <c r="K203" s="53">
        <v>351</v>
      </c>
      <c r="L203" s="55">
        <v>44230</v>
      </c>
      <c r="M203" s="108">
        <v>529974</v>
      </c>
      <c r="N203" s="57">
        <v>0</v>
      </c>
      <c r="O203" s="109">
        <v>529974</v>
      </c>
      <c r="P203" s="58"/>
      <c r="Q203" s="58"/>
      <c r="R203" s="58">
        <v>316</v>
      </c>
      <c r="S203" s="58">
        <v>529974</v>
      </c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9">
        <f t="shared" si="31"/>
        <v>529974</v>
      </c>
      <c r="AO203" s="60"/>
      <c r="AP203" s="61"/>
      <c r="AQ203" s="62">
        <f t="shared" si="32"/>
        <v>0</v>
      </c>
      <c r="AR203" s="63" t="s">
        <v>47</v>
      </c>
      <c r="AS203" s="21" t="s">
        <v>114</v>
      </c>
      <c r="AT203" s="21" t="s">
        <v>115</v>
      </c>
      <c r="AU203" s="64"/>
      <c r="BA203" s="98"/>
    </row>
    <row r="204" spans="1:53" ht="15.75" customHeight="1" x14ac:dyDescent="0.2">
      <c r="A204" s="53" t="s">
        <v>242</v>
      </c>
      <c r="B204" s="53" t="s">
        <v>243</v>
      </c>
      <c r="C204" s="53" t="s">
        <v>144</v>
      </c>
      <c r="D204" s="53" t="s">
        <v>145</v>
      </c>
      <c r="E204" s="53" t="s">
        <v>44</v>
      </c>
      <c r="F204" s="53">
        <v>1014239987</v>
      </c>
      <c r="G204" s="53" t="s">
        <v>257</v>
      </c>
      <c r="H204" s="107">
        <v>2650</v>
      </c>
      <c r="I204" s="110">
        <v>9758</v>
      </c>
      <c r="J204" s="53" t="s">
        <v>92</v>
      </c>
      <c r="K204" s="53">
        <v>253</v>
      </c>
      <c r="L204" s="55">
        <v>44224</v>
      </c>
      <c r="M204" s="108">
        <v>1671688</v>
      </c>
      <c r="N204" s="57">
        <v>278619</v>
      </c>
      <c r="O204" s="109">
        <v>1393069</v>
      </c>
      <c r="P204" s="58"/>
      <c r="Q204" s="58"/>
      <c r="R204" s="58">
        <v>304</v>
      </c>
      <c r="S204" s="58">
        <v>1393069</v>
      </c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9">
        <f t="shared" si="31"/>
        <v>1393069</v>
      </c>
      <c r="AO204" s="60"/>
      <c r="AP204" s="61"/>
      <c r="AQ204" s="62">
        <f t="shared" si="32"/>
        <v>0</v>
      </c>
      <c r="AR204" s="63" t="s">
        <v>47</v>
      </c>
      <c r="AS204" s="21" t="s">
        <v>114</v>
      </c>
      <c r="AT204" s="21" t="s">
        <v>115</v>
      </c>
      <c r="AU204" s="64"/>
      <c r="BA204" s="98"/>
    </row>
    <row r="205" spans="1:53" ht="15.75" customHeight="1" x14ac:dyDescent="0.2">
      <c r="A205" s="53" t="s">
        <v>242</v>
      </c>
      <c r="B205" s="53" t="s">
        <v>243</v>
      </c>
      <c r="C205" s="53" t="s">
        <v>144</v>
      </c>
      <c r="D205" s="53" t="s">
        <v>145</v>
      </c>
      <c r="E205" s="53" t="s">
        <v>44</v>
      </c>
      <c r="F205" s="53">
        <v>1013582950</v>
      </c>
      <c r="G205" s="53" t="s">
        <v>244</v>
      </c>
      <c r="H205" s="65">
        <v>2678</v>
      </c>
      <c r="I205" s="110">
        <v>8463</v>
      </c>
      <c r="J205" s="53" t="s">
        <v>92</v>
      </c>
      <c r="K205" s="53">
        <v>353</v>
      </c>
      <c r="L205" s="55">
        <v>44231</v>
      </c>
      <c r="M205" s="108">
        <v>975151</v>
      </c>
      <c r="N205" s="57">
        <v>0</v>
      </c>
      <c r="O205" s="109">
        <v>975151</v>
      </c>
      <c r="P205" s="58"/>
      <c r="Q205" s="58"/>
      <c r="R205" s="58">
        <v>319</v>
      </c>
      <c r="S205" s="58">
        <v>975151</v>
      </c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9">
        <f t="shared" si="31"/>
        <v>975151</v>
      </c>
      <c r="AO205" s="60"/>
      <c r="AP205" s="61"/>
      <c r="AQ205" s="62">
        <f t="shared" si="32"/>
        <v>0</v>
      </c>
      <c r="AR205" s="63" t="s">
        <v>47</v>
      </c>
      <c r="AS205" s="21" t="s">
        <v>114</v>
      </c>
      <c r="AT205" s="21" t="s">
        <v>115</v>
      </c>
      <c r="AU205" s="64"/>
      <c r="BA205" s="98"/>
    </row>
    <row r="206" spans="1:53" ht="15.75" customHeight="1" x14ac:dyDescent="0.2">
      <c r="A206" s="53" t="s">
        <v>242</v>
      </c>
      <c r="B206" s="53" t="s">
        <v>243</v>
      </c>
      <c r="C206" s="53" t="s">
        <v>144</v>
      </c>
      <c r="D206" s="53" t="s">
        <v>145</v>
      </c>
      <c r="E206" s="53" t="s">
        <v>44</v>
      </c>
      <c r="F206" s="53">
        <v>53031704</v>
      </c>
      <c r="G206" s="53" t="s">
        <v>258</v>
      </c>
      <c r="H206" s="65">
        <v>2679</v>
      </c>
      <c r="I206" s="110">
        <v>9765</v>
      </c>
      <c r="J206" s="53" t="s">
        <v>92</v>
      </c>
      <c r="K206" s="53">
        <v>1048</v>
      </c>
      <c r="L206" s="55">
        <v>44306</v>
      </c>
      <c r="M206" s="108">
        <v>2089610</v>
      </c>
      <c r="N206" s="57">
        <v>696540</v>
      </c>
      <c r="O206" s="109">
        <v>1393070</v>
      </c>
      <c r="P206" s="58"/>
      <c r="Q206" s="58"/>
      <c r="R206" s="58">
        <v>314</v>
      </c>
      <c r="S206" s="58">
        <v>1393070</v>
      </c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9">
        <f t="shared" si="31"/>
        <v>1393070</v>
      </c>
      <c r="AO206" s="60"/>
      <c r="AP206" s="61"/>
      <c r="AQ206" s="62">
        <f t="shared" si="32"/>
        <v>0</v>
      </c>
      <c r="AR206" s="63" t="s">
        <v>47</v>
      </c>
      <c r="AS206" s="21" t="s">
        <v>114</v>
      </c>
      <c r="AT206" s="21" t="s">
        <v>115</v>
      </c>
      <c r="AU206" s="64"/>
      <c r="BA206" s="98"/>
    </row>
    <row r="207" spans="1:53" ht="15.75" customHeight="1" x14ac:dyDescent="0.2">
      <c r="A207" s="53" t="s">
        <v>242</v>
      </c>
      <c r="B207" s="53" t="s">
        <v>243</v>
      </c>
      <c r="C207" s="53" t="s">
        <v>144</v>
      </c>
      <c r="D207" s="53" t="s">
        <v>145</v>
      </c>
      <c r="E207" s="53" t="s">
        <v>44</v>
      </c>
      <c r="F207" s="53">
        <v>52186404</v>
      </c>
      <c r="G207" s="53" t="s">
        <v>259</v>
      </c>
      <c r="H207" s="107">
        <v>2680</v>
      </c>
      <c r="I207" s="110">
        <v>9961</v>
      </c>
      <c r="J207" s="53" t="s">
        <v>92</v>
      </c>
      <c r="K207" s="53">
        <v>268</v>
      </c>
      <c r="L207" s="55">
        <v>44225</v>
      </c>
      <c r="M207" s="108">
        <v>1671688</v>
      </c>
      <c r="N207" s="57">
        <v>278619</v>
      </c>
      <c r="O207" s="109">
        <v>1393069</v>
      </c>
      <c r="P207" s="58"/>
      <c r="Q207" s="58"/>
      <c r="R207" s="58">
        <v>306</v>
      </c>
      <c r="S207" s="58">
        <v>1393069</v>
      </c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9">
        <f t="shared" si="31"/>
        <v>1393069</v>
      </c>
      <c r="AO207" s="60"/>
      <c r="AP207" s="61"/>
      <c r="AQ207" s="62">
        <f t="shared" si="32"/>
        <v>0</v>
      </c>
      <c r="AR207" s="63" t="s">
        <v>47</v>
      </c>
      <c r="AS207" s="21" t="s">
        <v>114</v>
      </c>
      <c r="AT207" s="21" t="s">
        <v>115</v>
      </c>
      <c r="AU207" s="64"/>
      <c r="BA207" s="98"/>
    </row>
    <row r="208" spans="1:53" ht="15.75" customHeight="1" x14ac:dyDescent="0.2">
      <c r="A208" s="53" t="s">
        <v>242</v>
      </c>
      <c r="B208" s="53" t="s">
        <v>243</v>
      </c>
      <c r="C208" s="53" t="s">
        <v>144</v>
      </c>
      <c r="D208" s="53" t="s">
        <v>145</v>
      </c>
      <c r="E208" s="53" t="s">
        <v>44</v>
      </c>
      <c r="F208" s="53">
        <v>52800864</v>
      </c>
      <c r="G208" s="53" t="s">
        <v>260</v>
      </c>
      <c r="H208" s="107">
        <v>2681</v>
      </c>
      <c r="I208" s="110">
        <v>9821</v>
      </c>
      <c r="J208" s="53" t="s">
        <v>92</v>
      </c>
      <c r="K208" s="53">
        <v>19</v>
      </c>
      <c r="L208" s="55">
        <v>44221</v>
      </c>
      <c r="M208" s="108">
        <v>2089610</v>
      </c>
      <c r="N208" s="57">
        <v>696541</v>
      </c>
      <c r="O208" s="109">
        <v>1393069</v>
      </c>
      <c r="P208" s="58"/>
      <c r="Q208" s="58"/>
      <c r="R208" s="58">
        <v>307</v>
      </c>
      <c r="S208" s="58">
        <v>1393069</v>
      </c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9">
        <f t="shared" ref="AN208:AN271" si="37">+Q208+S208+U208+W208+Y208+AA208+AC208+AE208+AG208+AI208+AK208+AM208</f>
        <v>1393069</v>
      </c>
      <c r="AO208" s="60"/>
      <c r="AP208" s="61"/>
      <c r="AQ208" s="62">
        <f t="shared" ref="AQ208:AQ271" si="38">+O208-AN208-AP208</f>
        <v>0</v>
      </c>
      <c r="AR208" s="63" t="s">
        <v>47</v>
      </c>
      <c r="AS208" s="21" t="s">
        <v>114</v>
      </c>
      <c r="AT208" s="21" t="s">
        <v>115</v>
      </c>
      <c r="AU208" s="64"/>
      <c r="BA208" s="98"/>
    </row>
    <row r="209" spans="1:53" ht="15.75" customHeight="1" x14ac:dyDescent="0.2">
      <c r="A209" s="53" t="s">
        <v>242</v>
      </c>
      <c r="B209" s="53" t="s">
        <v>243</v>
      </c>
      <c r="C209" s="53" t="s">
        <v>144</v>
      </c>
      <c r="D209" s="53" t="s">
        <v>145</v>
      </c>
      <c r="E209" s="53" t="s">
        <v>44</v>
      </c>
      <c r="F209" s="53">
        <v>1023897982</v>
      </c>
      <c r="G209" s="53" t="s">
        <v>261</v>
      </c>
      <c r="H209" s="107">
        <v>2682</v>
      </c>
      <c r="I209" s="110">
        <v>8496</v>
      </c>
      <c r="J209" s="53" t="s">
        <v>92</v>
      </c>
      <c r="K209" s="53">
        <v>118</v>
      </c>
      <c r="L209" s="55">
        <v>44219</v>
      </c>
      <c r="M209" s="108">
        <v>2228917</v>
      </c>
      <c r="N209" s="57">
        <v>835848</v>
      </c>
      <c r="O209" s="109">
        <v>1393069</v>
      </c>
      <c r="P209" s="58"/>
      <c r="Q209" s="58"/>
      <c r="R209" s="58">
        <v>308</v>
      </c>
      <c r="S209" s="58">
        <v>1393069</v>
      </c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9">
        <f t="shared" si="37"/>
        <v>1393069</v>
      </c>
      <c r="AO209" s="60"/>
      <c r="AP209" s="61"/>
      <c r="AQ209" s="62">
        <f t="shared" si="38"/>
        <v>0</v>
      </c>
      <c r="AR209" s="63" t="s">
        <v>47</v>
      </c>
      <c r="AS209" s="21" t="s">
        <v>114</v>
      </c>
      <c r="AT209" s="21" t="s">
        <v>115</v>
      </c>
      <c r="AU209" s="64"/>
      <c r="BA209" s="98"/>
    </row>
    <row r="210" spans="1:53" ht="15.75" customHeight="1" x14ac:dyDescent="0.2">
      <c r="A210" s="53" t="s">
        <v>242</v>
      </c>
      <c r="B210" s="53" t="s">
        <v>243</v>
      </c>
      <c r="C210" s="53" t="s">
        <v>144</v>
      </c>
      <c r="D210" s="53" t="s">
        <v>145</v>
      </c>
      <c r="E210" s="53" t="s">
        <v>44</v>
      </c>
      <c r="F210" s="53">
        <v>79937732</v>
      </c>
      <c r="G210" s="53" t="s">
        <v>262</v>
      </c>
      <c r="H210" s="107">
        <v>2683</v>
      </c>
      <c r="I210" s="110">
        <v>9981</v>
      </c>
      <c r="J210" s="53" t="s">
        <v>92</v>
      </c>
      <c r="K210" s="53">
        <v>36</v>
      </c>
      <c r="L210" s="55">
        <v>44219</v>
      </c>
      <c r="M210" s="108">
        <v>2228917</v>
      </c>
      <c r="N210" s="57">
        <v>835848</v>
      </c>
      <c r="O210" s="109">
        <v>1393069</v>
      </c>
      <c r="P210" s="58"/>
      <c r="Q210" s="58"/>
      <c r="R210" s="58">
        <v>309</v>
      </c>
      <c r="S210" s="58">
        <v>1393069</v>
      </c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9">
        <f t="shared" si="37"/>
        <v>1393069</v>
      </c>
      <c r="AO210" s="60"/>
      <c r="AP210" s="61"/>
      <c r="AQ210" s="62">
        <f t="shared" si="38"/>
        <v>0</v>
      </c>
      <c r="AR210" s="63" t="s">
        <v>47</v>
      </c>
      <c r="AS210" s="21" t="s">
        <v>114</v>
      </c>
      <c r="AT210" s="21" t="s">
        <v>115</v>
      </c>
      <c r="AU210" s="64"/>
      <c r="BA210" s="98"/>
    </row>
    <row r="211" spans="1:53" ht="15.75" customHeight="1" x14ac:dyDescent="0.2">
      <c r="A211" s="53" t="s">
        <v>242</v>
      </c>
      <c r="B211" s="53" t="s">
        <v>243</v>
      </c>
      <c r="C211" s="53" t="s">
        <v>144</v>
      </c>
      <c r="D211" s="53" t="s">
        <v>145</v>
      </c>
      <c r="E211" s="53" t="s">
        <v>44</v>
      </c>
      <c r="F211" s="53">
        <v>1019019428</v>
      </c>
      <c r="G211" s="53" t="s">
        <v>263</v>
      </c>
      <c r="H211" s="107">
        <v>2684</v>
      </c>
      <c r="I211" s="110">
        <v>8495</v>
      </c>
      <c r="J211" s="53" t="s">
        <v>92</v>
      </c>
      <c r="K211" s="53">
        <v>63</v>
      </c>
      <c r="L211" s="55">
        <v>44219</v>
      </c>
      <c r="M211" s="108">
        <v>2228917</v>
      </c>
      <c r="N211" s="57">
        <v>835848</v>
      </c>
      <c r="O211" s="109">
        <v>1393069</v>
      </c>
      <c r="P211" s="58"/>
      <c r="Q211" s="58"/>
      <c r="R211" s="58">
        <v>310</v>
      </c>
      <c r="S211" s="58">
        <v>1393069</v>
      </c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9">
        <f t="shared" si="37"/>
        <v>1393069</v>
      </c>
      <c r="AO211" s="60"/>
      <c r="AP211" s="61"/>
      <c r="AQ211" s="62">
        <f t="shared" si="38"/>
        <v>0</v>
      </c>
      <c r="AR211" s="63" t="s">
        <v>47</v>
      </c>
      <c r="AS211" s="21" t="s">
        <v>114</v>
      </c>
      <c r="AT211" s="21" t="s">
        <v>115</v>
      </c>
      <c r="AU211" s="64"/>
      <c r="BA211" s="98"/>
    </row>
    <row r="212" spans="1:53" ht="15.75" customHeight="1" x14ac:dyDescent="0.2">
      <c r="A212" s="53" t="s">
        <v>242</v>
      </c>
      <c r="B212" s="53" t="s">
        <v>243</v>
      </c>
      <c r="C212" s="53" t="s">
        <v>144</v>
      </c>
      <c r="D212" s="53" t="s">
        <v>145</v>
      </c>
      <c r="E212" s="53" t="s">
        <v>44</v>
      </c>
      <c r="F212" s="53">
        <v>53006069</v>
      </c>
      <c r="G212" s="53" t="s">
        <v>247</v>
      </c>
      <c r="H212" s="107">
        <v>2685</v>
      </c>
      <c r="I212" s="110">
        <v>8474</v>
      </c>
      <c r="J212" s="53" t="s">
        <v>92</v>
      </c>
      <c r="K212" s="53">
        <v>1355</v>
      </c>
      <c r="L212" s="55">
        <v>44391</v>
      </c>
      <c r="M212" s="108">
        <v>975151</v>
      </c>
      <c r="N212" s="57">
        <v>0</v>
      </c>
      <c r="O212" s="109">
        <v>975151</v>
      </c>
      <c r="P212" s="58"/>
      <c r="Q212" s="58"/>
      <c r="R212" s="58">
        <v>320</v>
      </c>
      <c r="S212" s="58">
        <v>975151</v>
      </c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9">
        <f t="shared" si="37"/>
        <v>975151</v>
      </c>
      <c r="AO212" s="60"/>
      <c r="AP212" s="61"/>
      <c r="AQ212" s="62">
        <f t="shared" si="38"/>
        <v>0</v>
      </c>
      <c r="AR212" s="63" t="s">
        <v>47</v>
      </c>
      <c r="AS212" s="21" t="s">
        <v>114</v>
      </c>
      <c r="AT212" s="21" t="s">
        <v>115</v>
      </c>
      <c r="AU212" s="64"/>
      <c r="BA212" s="98"/>
    </row>
    <row r="213" spans="1:53" ht="13.5" customHeight="1" x14ac:dyDescent="0.2">
      <c r="A213" s="53" t="s">
        <v>242</v>
      </c>
      <c r="B213" s="53" t="s">
        <v>243</v>
      </c>
      <c r="C213" s="53" t="s">
        <v>144</v>
      </c>
      <c r="D213" s="53" t="s">
        <v>145</v>
      </c>
      <c r="E213" s="53" t="s">
        <v>44</v>
      </c>
      <c r="F213" s="53">
        <v>79462483</v>
      </c>
      <c r="G213" s="53" t="s">
        <v>264</v>
      </c>
      <c r="H213" s="107">
        <v>2807</v>
      </c>
      <c r="I213" s="110">
        <v>10007</v>
      </c>
      <c r="J213" s="53" t="s">
        <v>92</v>
      </c>
      <c r="K213" s="53">
        <v>1695</v>
      </c>
      <c r="L213" s="55">
        <v>44518</v>
      </c>
      <c r="M213" s="108">
        <v>5293678</v>
      </c>
      <c r="N213" s="57">
        <v>0</v>
      </c>
      <c r="O213" s="109">
        <v>5293678</v>
      </c>
      <c r="P213" s="58"/>
      <c r="Q213" s="58"/>
      <c r="R213" s="58" t="s">
        <v>265</v>
      </c>
      <c r="S213" s="58">
        <f>1114459+4179219</f>
        <v>5293678</v>
      </c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9">
        <f t="shared" si="37"/>
        <v>5293678</v>
      </c>
      <c r="AO213" s="60"/>
      <c r="AP213" s="61"/>
      <c r="AQ213" s="62">
        <f t="shared" si="38"/>
        <v>0</v>
      </c>
      <c r="AR213" s="63" t="s">
        <v>47</v>
      </c>
      <c r="AS213" s="21" t="s">
        <v>48</v>
      </c>
      <c r="AT213" s="21" t="s">
        <v>49</v>
      </c>
      <c r="AU213" s="64"/>
      <c r="BA213" s="98"/>
    </row>
    <row r="214" spans="1:53" s="73" customFormat="1" ht="17.25" customHeight="1" x14ac:dyDescent="0.2">
      <c r="A214" s="66" t="str">
        <f>+A213</f>
        <v>3-01-002-02-02-03-0003-016</v>
      </c>
      <c r="B214" s="66" t="str">
        <f>+B213</f>
        <v>Servicios de consultoria en administracion y servicios de gestion  servicios de tecnologia de la informacion -  Contratistas Facultad de Medio ambiente y recursos naturales</v>
      </c>
      <c r="C214" s="66"/>
      <c r="D214" s="66"/>
      <c r="E214" s="66"/>
      <c r="F214" s="66"/>
      <c r="G214" s="66"/>
      <c r="H214" s="67"/>
      <c r="I214" s="68"/>
      <c r="J214" s="66"/>
      <c r="K214" s="66"/>
      <c r="L214" s="69"/>
      <c r="M214" s="70"/>
      <c r="N214" s="71" t="str">
        <f>+B214</f>
        <v>Servicios de consultoria en administracion y servicios de gestion  servicios de tecnologia de la informacion -  Contratistas Facultad de Medio ambiente y recursos naturales</v>
      </c>
      <c r="O214" s="72">
        <f>SUM(O189:O213)</f>
        <v>30217523</v>
      </c>
      <c r="P214" s="72">
        <f t="shared" ref="P214:AQ214" si="39">SUM(P189:P213)</f>
        <v>0</v>
      </c>
      <c r="Q214" s="72">
        <f t="shared" si="39"/>
        <v>0</v>
      </c>
      <c r="R214" s="72">
        <f t="shared" si="39"/>
        <v>7089</v>
      </c>
      <c r="S214" s="72">
        <f t="shared" si="39"/>
        <v>27946208</v>
      </c>
      <c r="T214" s="72">
        <f t="shared" si="39"/>
        <v>0</v>
      </c>
      <c r="U214" s="72">
        <f t="shared" si="39"/>
        <v>0</v>
      </c>
      <c r="V214" s="72">
        <f t="shared" si="39"/>
        <v>0</v>
      </c>
      <c r="W214" s="72">
        <f t="shared" si="39"/>
        <v>0</v>
      </c>
      <c r="X214" s="72">
        <f t="shared" si="39"/>
        <v>0</v>
      </c>
      <c r="Y214" s="72">
        <f t="shared" si="39"/>
        <v>0</v>
      </c>
      <c r="Z214" s="72">
        <f t="shared" si="39"/>
        <v>0</v>
      </c>
      <c r="AA214" s="72">
        <f t="shared" si="39"/>
        <v>0</v>
      </c>
      <c r="AB214" s="72">
        <f t="shared" si="39"/>
        <v>0</v>
      </c>
      <c r="AC214" s="72">
        <f t="shared" si="39"/>
        <v>0</v>
      </c>
      <c r="AD214" s="72">
        <f t="shared" si="39"/>
        <v>0</v>
      </c>
      <c r="AE214" s="72">
        <f t="shared" si="39"/>
        <v>0</v>
      </c>
      <c r="AF214" s="72">
        <f t="shared" si="39"/>
        <v>0</v>
      </c>
      <c r="AG214" s="72">
        <f t="shared" si="39"/>
        <v>0</v>
      </c>
      <c r="AH214" s="72">
        <f t="shared" si="39"/>
        <v>0</v>
      </c>
      <c r="AI214" s="72">
        <f t="shared" si="39"/>
        <v>0</v>
      </c>
      <c r="AJ214" s="72">
        <f t="shared" si="39"/>
        <v>0</v>
      </c>
      <c r="AK214" s="72">
        <f t="shared" si="39"/>
        <v>0</v>
      </c>
      <c r="AL214" s="72">
        <f t="shared" si="39"/>
        <v>0</v>
      </c>
      <c r="AM214" s="72">
        <f t="shared" si="39"/>
        <v>0</v>
      </c>
      <c r="AN214" s="72">
        <f t="shared" si="39"/>
        <v>27946208</v>
      </c>
      <c r="AO214" s="72">
        <f t="shared" si="39"/>
        <v>44622</v>
      </c>
      <c r="AP214" s="72">
        <f t="shared" si="39"/>
        <v>2271315</v>
      </c>
      <c r="AQ214" s="72">
        <f t="shared" si="39"/>
        <v>0</v>
      </c>
      <c r="AR214" s="63"/>
      <c r="AU214" s="64"/>
      <c r="AW214" s="21"/>
      <c r="AX214" s="21"/>
      <c r="AY214" s="21"/>
    </row>
    <row r="215" spans="1:53" ht="13.5" customHeight="1" x14ac:dyDescent="0.2">
      <c r="A215" s="53" t="s">
        <v>266</v>
      </c>
      <c r="B215" s="53" t="s">
        <v>267</v>
      </c>
      <c r="C215" s="53" t="s">
        <v>194</v>
      </c>
      <c r="D215" s="53" t="s">
        <v>195</v>
      </c>
      <c r="E215" s="53" t="s">
        <v>44</v>
      </c>
      <c r="F215" s="53">
        <v>1024464245</v>
      </c>
      <c r="G215" s="53" t="s">
        <v>268</v>
      </c>
      <c r="H215" s="103">
        <v>1151</v>
      </c>
      <c r="I215" s="103">
        <v>3803</v>
      </c>
      <c r="J215" s="53" t="s">
        <v>92</v>
      </c>
      <c r="K215" s="53">
        <v>944</v>
      </c>
      <c r="L215" s="55">
        <v>44281</v>
      </c>
      <c r="M215" s="97">
        <v>25257023</v>
      </c>
      <c r="N215" s="57">
        <v>24711907</v>
      </c>
      <c r="O215" s="105">
        <v>545116</v>
      </c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9">
        <f t="shared" si="37"/>
        <v>0</v>
      </c>
      <c r="AO215" s="60">
        <v>44704</v>
      </c>
      <c r="AP215" s="61">
        <v>545116</v>
      </c>
      <c r="AQ215" s="62">
        <f t="shared" si="38"/>
        <v>0</v>
      </c>
      <c r="AR215" s="63" t="s">
        <v>47</v>
      </c>
      <c r="AS215" s="21" t="s">
        <v>114</v>
      </c>
      <c r="AT215" s="21" t="s">
        <v>115</v>
      </c>
      <c r="AU215" s="64"/>
    </row>
    <row r="216" spans="1:53" ht="13.5" customHeight="1" x14ac:dyDescent="0.2">
      <c r="A216" s="53" t="s">
        <v>266</v>
      </c>
      <c r="B216" s="53" t="s">
        <v>267</v>
      </c>
      <c r="C216" s="53" t="s">
        <v>194</v>
      </c>
      <c r="D216" s="53" t="s">
        <v>195</v>
      </c>
      <c r="E216" s="53" t="s">
        <v>44</v>
      </c>
      <c r="F216" s="53">
        <v>1083814213</v>
      </c>
      <c r="G216" s="53" t="s">
        <v>269</v>
      </c>
      <c r="H216" s="103">
        <v>1152</v>
      </c>
      <c r="I216" s="103">
        <v>3815</v>
      </c>
      <c r="J216" s="53" t="s">
        <v>92</v>
      </c>
      <c r="K216" s="53">
        <v>948</v>
      </c>
      <c r="L216" s="55">
        <v>44281</v>
      </c>
      <c r="M216" s="97">
        <v>25620433</v>
      </c>
      <c r="N216" s="57">
        <v>24984465</v>
      </c>
      <c r="O216" s="105">
        <v>635968</v>
      </c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9">
        <f t="shared" si="37"/>
        <v>0</v>
      </c>
      <c r="AO216" s="60">
        <v>44704</v>
      </c>
      <c r="AP216" s="61">
        <v>635968</v>
      </c>
      <c r="AQ216" s="62">
        <f t="shared" si="38"/>
        <v>0</v>
      </c>
      <c r="AR216" s="63" t="s">
        <v>47</v>
      </c>
      <c r="AS216" s="21" t="s">
        <v>114</v>
      </c>
      <c r="AT216" s="21" t="s">
        <v>115</v>
      </c>
      <c r="AU216" s="64"/>
    </row>
    <row r="217" spans="1:53" ht="13.5" customHeight="1" x14ac:dyDescent="0.2">
      <c r="A217" s="53" t="s">
        <v>266</v>
      </c>
      <c r="B217" s="53" t="s">
        <v>267</v>
      </c>
      <c r="C217" s="53" t="s">
        <v>194</v>
      </c>
      <c r="D217" s="53" t="s">
        <v>195</v>
      </c>
      <c r="E217" s="53" t="s">
        <v>44</v>
      </c>
      <c r="F217" s="53">
        <v>1033707744</v>
      </c>
      <c r="G217" s="53" t="s">
        <v>270</v>
      </c>
      <c r="H217" s="103">
        <v>1157</v>
      </c>
      <c r="I217" s="103">
        <v>3885</v>
      </c>
      <c r="J217" s="53" t="s">
        <v>92</v>
      </c>
      <c r="K217" s="53">
        <v>962</v>
      </c>
      <c r="L217" s="55">
        <v>44291</v>
      </c>
      <c r="M217" s="97">
        <v>25620433</v>
      </c>
      <c r="N217" s="57">
        <v>24166792</v>
      </c>
      <c r="O217" s="105">
        <v>1453641</v>
      </c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9">
        <f t="shared" si="37"/>
        <v>0</v>
      </c>
      <c r="AO217" s="60">
        <v>44704</v>
      </c>
      <c r="AP217" s="61">
        <v>1453641</v>
      </c>
      <c r="AQ217" s="62">
        <f t="shared" si="38"/>
        <v>0</v>
      </c>
      <c r="AR217" s="63" t="s">
        <v>47</v>
      </c>
      <c r="AS217" s="21" t="s">
        <v>114</v>
      </c>
      <c r="AT217" s="21" t="s">
        <v>115</v>
      </c>
      <c r="AU217" s="64"/>
    </row>
    <row r="218" spans="1:53" ht="13.5" customHeight="1" x14ac:dyDescent="0.2">
      <c r="A218" s="53" t="s">
        <v>266</v>
      </c>
      <c r="B218" s="53" t="s">
        <v>267</v>
      </c>
      <c r="C218" s="53" t="s">
        <v>194</v>
      </c>
      <c r="D218" s="53" t="s">
        <v>195</v>
      </c>
      <c r="E218" s="53" t="s">
        <v>44</v>
      </c>
      <c r="F218" s="53">
        <v>1013634061</v>
      </c>
      <c r="G218" s="53" t="s">
        <v>271</v>
      </c>
      <c r="H218" s="103">
        <v>1161</v>
      </c>
      <c r="I218" s="103">
        <v>3886</v>
      </c>
      <c r="J218" s="53" t="s">
        <v>92</v>
      </c>
      <c r="K218" s="53">
        <v>960</v>
      </c>
      <c r="L218" s="55">
        <v>44291</v>
      </c>
      <c r="M218" s="97">
        <v>25257023</v>
      </c>
      <c r="N218" s="57">
        <v>24166792</v>
      </c>
      <c r="O218" s="105">
        <v>1090231</v>
      </c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9">
        <f t="shared" si="37"/>
        <v>0</v>
      </c>
      <c r="AO218" s="60">
        <v>44704</v>
      </c>
      <c r="AP218" s="61">
        <v>1090231</v>
      </c>
      <c r="AQ218" s="62">
        <f t="shared" si="38"/>
        <v>0</v>
      </c>
      <c r="AR218" s="63" t="s">
        <v>47</v>
      </c>
      <c r="AS218" s="21" t="s">
        <v>114</v>
      </c>
      <c r="AT218" s="21" t="s">
        <v>115</v>
      </c>
      <c r="AU218" s="64"/>
    </row>
    <row r="219" spans="1:53" ht="13.5" customHeight="1" x14ac:dyDescent="0.2">
      <c r="A219" s="53" t="s">
        <v>266</v>
      </c>
      <c r="B219" s="53" t="s">
        <v>267</v>
      </c>
      <c r="C219" s="53" t="s">
        <v>194</v>
      </c>
      <c r="D219" s="53" t="s">
        <v>195</v>
      </c>
      <c r="E219" s="53" t="s">
        <v>44</v>
      </c>
      <c r="F219" s="53">
        <v>1030597282</v>
      </c>
      <c r="G219" s="53" t="s">
        <v>272</v>
      </c>
      <c r="H219" s="103">
        <v>1164</v>
      </c>
      <c r="I219" s="103">
        <v>3759</v>
      </c>
      <c r="J219" s="53" t="s">
        <v>92</v>
      </c>
      <c r="K219" s="53">
        <v>907</v>
      </c>
      <c r="L219" s="55">
        <v>44279</v>
      </c>
      <c r="M219" s="97">
        <v>25257023</v>
      </c>
      <c r="N219" s="57">
        <v>25166170</v>
      </c>
      <c r="O219" s="105">
        <v>90853</v>
      </c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9">
        <f t="shared" si="37"/>
        <v>0</v>
      </c>
      <c r="AO219" s="60">
        <v>44704</v>
      </c>
      <c r="AP219" s="61">
        <v>90853</v>
      </c>
      <c r="AQ219" s="62">
        <f t="shared" si="38"/>
        <v>0</v>
      </c>
      <c r="AR219" s="63" t="s">
        <v>47</v>
      </c>
      <c r="AS219" s="21" t="s">
        <v>114</v>
      </c>
      <c r="AT219" s="21" t="s">
        <v>115</v>
      </c>
      <c r="AU219" s="64"/>
    </row>
    <row r="220" spans="1:53" ht="13.5" customHeight="1" x14ac:dyDescent="0.2">
      <c r="A220" s="53" t="s">
        <v>266</v>
      </c>
      <c r="B220" s="53" t="s">
        <v>267</v>
      </c>
      <c r="C220" s="53" t="s">
        <v>194</v>
      </c>
      <c r="D220" s="53" t="s">
        <v>195</v>
      </c>
      <c r="E220" s="53" t="s">
        <v>44</v>
      </c>
      <c r="F220" s="53">
        <v>52522772</v>
      </c>
      <c r="G220" s="53" t="s">
        <v>273</v>
      </c>
      <c r="H220" s="103">
        <v>1166</v>
      </c>
      <c r="I220" s="103">
        <v>3889</v>
      </c>
      <c r="J220" s="53" t="s">
        <v>92</v>
      </c>
      <c r="K220" s="53">
        <v>956</v>
      </c>
      <c r="L220" s="55">
        <v>44291</v>
      </c>
      <c r="M220" s="97">
        <v>25620433</v>
      </c>
      <c r="N220" s="57">
        <v>24166792</v>
      </c>
      <c r="O220" s="105">
        <v>1453641</v>
      </c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9">
        <f t="shared" si="37"/>
        <v>0</v>
      </c>
      <c r="AO220" s="60">
        <v>44704</v>
      </c>
      <c r="AP220" s="61">
        <v>1453641</v>
      </c>
      <c r="AQ220" s="62">
        <f t="shared" si="38"/>
        <v>0</v>
      </c>
      <c r="AR220" s="63" t="s">
        <v>47</v>
      </c>
      <c r="AS220" s="21" t="s">
        <v>114</v>
      </c>
      <c r="AT220" s="21" t="s">
        <v>115</v>
      </c>
      <c r="AU220" s="64"/>
    </row>
    <row r="221" spans="1:53" ht="14.25" customHeight="1" x14ac:dyDescent="0.2">
      <c r="A221" s="53" t="s">
        <v>266</v>
      </c>
      <c r="B221" s="53" t="s">
        <v>267</v>
      </c>
      <c r="C221" s="53" t="s">
        <v>194</v>
      </c>
      <c r="D221" s="53" t="s">
        <v>195</v>
      </c>
      <c r="E221" s="53" t="s">
        <v>44</v>
      </c>
      <c r="F221" s="53">
        <v>1024538438</v>
      </c>
      <c r="G221" s="53" t="s">
        <v>274</v>
      </c>
      <c r="H221" s="103">
        <v>1169</v>
      </c>
      <c r="I221" s="103">
        <v>3891</v>
      </c>
      <c r="J221" s="53" t="s">
        <v>92</v>
      </c>
      <c r="K221" s="53">
        <v>952</v>
      </c>
      <c r="L221" s="55">
        <v>44291</v>
      </c>
      <c r="M221" s="97">
        <v>25620433</v>
      </c>
      <c r="N221" s="57">
        <v>24166792</v>
      </c>
      <c r="O221" s="105">
        <v>1453641</v>
      </c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9">
        <f t="shared" si="37"/>
        <v>0</v>
      </c>
      <c r="AO221" s="60">
        <v>44704</v>
      </c>
      <c r="AP221" s="61">
        <v>1453641</v>
      </c>
      <c r="AQ221" s="62">
        <f t="shared" si="38"/>
        <v>0</v>
      </c>
      <c r="AR221" s="63" t="s">
        <v>47</v>
      </c>
      <c r="AS221" s="21" t="s">
        <v>114</v>
      </c>
      <c r="AT221" s="21" t="s">
        <v>115</v>
      </c>
      <c r="AU221" s="64"/>
    </row>
    <row r="222" spans="1:53" ht="14.1" customHeight="1" x14ac:dyDescent="0.2">
      <c r="A222" s="53" t="s">
        <v>266</v>
      </c>
      <c r="B222" s="53" t="s">
        <v>267</v>
      </c>
      <c r="C222" s="53" t="s">
        <v>194</v>
      </c>
      <c r="D222" s="53" t="s">
        <v>195</v>
      </c>
      <c r="E222" s="53" t="s">
        <v>44</v>
      </c>
      <c r="F222" s="53">
        <v>1012395682</v>
      </c>
      <c r="G222" s="53" t="s">
        <v>275</v>
      </c>
      <c r="H222" s="103">
        <v>2057</v>
      </c>
      <c r="I222" s="103">
        <v>6461</v>
      </c>
      <c r="J222" s="53" t="s">
        <v>92</v>
      </c>
      <c r="K222" s="53">
        <v>1505</v>
      </c>
      <c r="L222" s="55">
        <v>44439</v>
      </c>
      <c r="M222" s="97">
        <v>11447428</v>
      </c>
      <c r="N222" s="57">
        <v>10629754</v>
      </c>
      <c r="O222" s="105">
        <v>817674</v>
      </c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9">
        <f t="shared" si="37"/>
        <v>0</v>
      </c>
      <c r="AO222" s="60">
        <v>44704</v>
      </c>
      <c r="AP222" s="61">
        <v>817674</v>
      </c>
      <c r="AQ222" s="62">
        <f t="shared" si="38"/>
        <v>0</v>
      </c>
      <c r="AR222" s="63" t="s">
        <v>47</v>
      </c>
      <c r="AS222" s="21" t="s">
        <v>114</v>
      </c>
      <c r="AT222" s="21" t="s">
        <v>115</v>
      </c>
      <c r="AU222" s="64"/>
    </row>
    <row r="223" spans="1:53" ht="14.1" customHeight="1" x14ac:dyDescent="0.2">
      <c r="A223" s="53" t="s">
        <v>266</v>
      </c>
      <c r="B223" s="53" t="s">
        <v>267</v>
      </c>
      <c r="C223" s="53" t="s">
        <v>194</v>
      </c>
      <c r="D223" s="53" t="s">
        <v>195</v>
      </c>
      <c r="E223" s="53" t="s">
        <v>44</v>
      </c>
      <c r="F223" s="53">
        <v>1013622686</v>
      </c>
      <c r="G223" s="53" t="s">
        <v>276</v>
      </c>
      <c r="H223" s="103">
        <v>2058</v>
      </c>
      <c r="I223" s="103">
        <v>6471</v>
      </c>
      <c r="J223" s="53" t="s">
        <v>92</v>
      </c>
      <c r="K223" s="53">
        <v>1509</v>
      </c>
      <c r="L223" s="55">
        <v>44439</v>
      </c>
      <c r="M223" s="97">
        <v>11447428</v>
      </c>
      <c r="N223" s="57">
        <v>10902312</v>
      </c>
      <c r="O223" s="105">
        <v>545116</v>
      </c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9">
        <f t="shared" si="37"/>
        <v>0</v>
      </c>
      <c r="AO223" s="60">
        <v>44704</v>
      </c>
      <c r="AP223" s="61">
        <v>545116</v>
      </c>
      <c r="AQ223" s="62">
        <f t="shared" si="38"/>
        <v>0</v>
      </c>
      <c r="AR223" s="63" t="s">
        <v>47</v>
      </c>
      <c r="AS223" s="21" t="s">
        <v>114</v>
      </c>
      <c r="AT223" s="21" t="s">
        <v>115</v>
      </c>
      <c r="AU223" s="64"/>
    </row>
    <row r="224" spans="1:53" ht="14.1" customHeight="1" x14ac:dyDescent="0.2">
      <c r="A224" s="53" t="s">
        <v>266</v>
      </c>
      <c r="B224" s="53" t="s">
        <v>267</v>
      </c>
      <c r="C224" s="53" t="s">
        <v>194</v>
      </c>
      <c r="D224" s="53" t="s">
        <v>195</v>
      </c>
      <c r="E224" s="53" t="s">
        <v>44</v>
      </c>
      <c r="F224" s="53">
        <v>1032479210</v>
      </c>
      <c r="G224" s="53" t="s">
        <v>277</v>
      </c>
      <c r="H224" s="103">
        <v>2059</v>
      </c>
      <c r="I224" s="103">
        <v>6466</v>
      </c>
      <c r="J224" s="53" t="s">
        <v>92</v>
      </c>
      <c r="K224" s="53">
        <v>1519</v>
      </c>
      <c r="L224" s="55">
        <v>44439</v>
      </c>
      <c r="M224" s="97">
        <v>11447428</v>
      </c>
      <c r="N224" s="57">
        <v>10902312</v>
      </c>
      <c r="O224" s="105">
        <v>545116</v>
      </c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9">
        <f t="shared" si="37"/>
        <v>0</v>
      </c>
      <c r="AO224" s="60">
        <v>44704</v>
      </c>
      <c r="AP224" s="61">
        <v>545116</v>
      </c>
      <c r="AQ224" s="62">
        <f t="shared" si="38"/>
        <v>0</v>
      </c>
      <c r="AR224" s="63" t="s">
        <v>47</v>
      </c>
      <c r="AS224" s="21" t="s">
        <v>114</v>
      </c>
      <c r="AT224" s="21" t="s">
        <v>115</v>
      </c>
      <c r="AU224" s="64"/>
    </row>
    <row r="225" spans="1:53" ht="14.1" customHeight="1" x14ac:dyDescent="0.2">
      <c r="A225" s="53" t="s">
        <v>266</v>
      </c>
      <c r="B225" s="53" t="s">
        <v>267</v>
      </c>
      <c r="C225" s="53" t="s">
        <v>194</v>
      </c>
      <c r="D225" s="53" t="s">
        <v>195</v>
      </c>
      <c r="E225" s="53" t="s">
        <v>44</v>
      </c>
      <c r="F225" s="53">
        <v>1031144505</v>
      </c>
      <c r="G225" s="53" t="s">
        <v>278</v>
      </c>
      <c r="H225" s="103">
        <v>2060</v>
      </c>
      <c r="I225" s="103">
        <v>6473</v>
      </c>
      <c r="J225" s="53" t="s">
        <v>92</v>
      </c>
      <c r="K225" s="53">
        <v>1508</v>
      </c>
      <c r="L225" s="55">
        <v>44439</v>
      </c>
      <c r="M225" s="97">
        <v>11447428</v>
      </c>
      <c r="N225" s="57">
        <v>0</v>
      </c>
      <c r="O225" s="105">
        <v>11447428</v>
      </c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9">
        <f t="shared" si="37"/>
        <v>0</v>
      </c>
      <c r="AO225" s="60">
        <v>44704</v>
      </c>
      <c r="AP225" s="61">
        <v>11447428</v>
      </c>
      <c r="AQ225" s="62">
        <f t="shared" si="38"/>
        <v>0</v>
      </c>
      <c r="AR225" s="63" t="s">
        <v>47</v>
      </c>
      <c r="AS225" s="21" t="s">
        <v>114</v>
      </c>
      <c r="AT225" s="21" t="s">
        <v>115</v>
      </c>
      <c r="AU225" s="64"/>
    </row>
    <row r="226" spans="1:53" ht="14.1" customHeight="1" x14ac:dyDescent="0.2">
      <c r="A226" s="53" t="s">
        <v>266</v>
      </c>
      <c r="B226" s="53" t="s">
        <v>267</v>
      </c>
      <c r="C226" s="53" t="s">
        <v>194</v>
      </c>
      <c r="D226" s="53" t="s">
        <v>195</v>
      </c>
      <c r="E226" s="53" t="s">
        <v>44</v>
      </c>
      <c r="F226" s="53">
        <v>1024564347</v>
      </c>
      <c r="G226" s="53" t="s">
        <v>279</v>
      </c>
      <c r="H226" s="103">
        <v>2061</v>
      </c>
      <c r="I226" s="103">
        <v>6463</v>
      </c>
      <c r="J226" s="53" t="s">
        <v>92</v>
      </c>
      <c r="K226" s="53">
        <v>1507</v>
      </c>
      <c r="L226" s="55">
        <v>44439</v>
      </c>
      <c r="M226" s="97">
        <v>9539523</v>
      </c>
      <c r="N226" s="57">
        <v>9085261</v>
      </c>
      <c r="O226" s="105">
        <v>454262</v>
      </c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9">
        <f t="shared" si="37"/>
        <v>0</v>
      </c>
      <c r="AO226" s="60">
        <v>44704</v>
      </c>
      <c r="AP226" s="61">
        <v>454262</v>
      </c>
      <c r="AQ226" s="62">
        <f t="shared" si="38"/>
        <v>0</v>
      </c>
      <c r="AR226" s="63" t="s">
        <v>47</v>
      </c>
      <c r="AS226" s="21" t="s">
        <v>114</v>
      </c>
      <c r="AT226" s="21" t="s">
        <v>115</v>
      </c>
      <c r="AU226" s="64"/>
    </row>
    <row r="227" spans="1:53" ht="14.1" customHeight="1" x14ac:dyDescent="0.2">
      <c r="A227" s="53" t="s">
        <v>266</v>
      </c>
      <c r="B227" s="53" t="s">
        <v>267</v>
      </c>
      <c r="C227" s="53" t="s">
        <v>194</v>
      </c>
      <c r="D227" s="53" t="s">
        <v>195</v>
      </c>
      <c r="E227" s="53" t="s">
        <v>44</v>
      </c>
      <c r="F227" s="53">
        <v>79746009</v>
      </c>
      <c r="G227" s="53" t="s">
        <v>280</v>
      </c>
      <c r="H227" s="103">
        <v>2062</v>
      </c>
      <c r="I227" s="103">
        <v>6464</v>
      </c>
      <c r="J227" s="53" t="s">
        <v>92</v>
      </c>
      <c r="K227" s="53">
        <v>1510</v>
      </c>
      <c r="L227" s="55">
        <v>44439</v>
      </c>
      <c r="M227" s="97">
        <v>11447428</v>
      </c>
      <c r="N227" s="57">
        <v>10902312</v>
      </c>
      <c r="O227" s="105">
        <v>545116</v>
      </c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9">
        <f t="shared" si="37"/>
        <v>0</v>
      </c>
      <c r="AO227" s="60">
        <v>44704</v>
      </c>
      <c r="AP227" s="61">
        <v>545116</v>
      </c>
      <c r="AQ227" s="62">
        <f t="shared" si="38"/>
        <v>0</v>
      </c>
      <c r="AR227" s="63" t="s">
        <v>47</v>
      </c>
      <c r="AS227" s="21" t="s">
        <v>114</v>
      </c>
      <c r="AT227" s="21" t="s">
        <v>115</v>
      </c>
      <c r="AU227" s="64"/>
    </row>
    <row r="228" spans="1:53" ht="14.1" customHeight="1" x14ac:dyDescent="0.2">
      <c r="A228" s="53" t="s">
        <v>266</v>
      </c>
      <c r="B228" s="53" t="s">
        <v>267</v>
      </c>
      <c r="C228" s="53" t="s">
        <v>194</v>
      </c>
      <c r="D228" s="53" t="s">
        <v>195</v>
      </c>
      <c r="E228" s="53" t="s">
        <v>44</v>
      </c>
      <c r="F228" s="53">
        <v>1015454381</v>
      </c>
      <c r="G228" s="53" t="s">
        <v>281</v>
      </c>
      <c r="H228" s="103">
        <v>2063</v>
      </c>
      <c r="I228" s="103">
        <v>6459</v>
      </c>
      <c r="J228" s="53" t="s">
        <v>92</v>
      </c>
      <c r="K228" s="53">
        <v>1503</v>
      </c>
      <c r="L228" s="55">
        <v>44439</v>
      </c>
      <c r="M228" s="97">
        <v>11447428</v>
      </c>
      <c r="N228" s="57">
        <v>10902312</v>
      </c>
      <c r="O228" s="105">
        <v>545116</v>
      </c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9">
        <f t="shared" si="37"/>
        <v>0</v>
      </c>
      <c r="AO228" s="60">
        <v>44704</v>
      </c>
      <c r="AP228" s="61">
        <v>545116</v>
      </c>
      <c r="AQ228" s="62">
        <f t="shared" si="38"/>
        <v>0</v>
      </c>
      <c r="AR228" s="63" t="s">
        <v>47</v>
      </c>
      <c r="AS228" s="21" t="s">
        <v>114</v>
      </c>
      <c r="AT228" s="21" t="s">
        <v>115</v>
      </c>
      <c r="AU228" s="64"/>
    </row>
    <row r="229" spans="1:53" ht="14.1" customHeight="1" x14ac:dyDescent="0.2">
      <c r="A229" s="53" t="s">
        <v>266</v>
      </c>
      <c r="B229" s="53" t="s">
        <v>267</v>
      </c>
      <c r="C229" s="53" t="s">
        <v>194</v>
      </c>
      <c r="D229" s="53" t="s">
        <v>195</v>
      </c>
      <c r="E229" s="53" t="s">
        <v>44</v>
      </c>
      <c r="F229" s="53">
        <v>1024561490</v>
      </c>
      <c r="G229" s="53" t="s">
        <v>282</v>
      </c>
      <c r="H229" s="103">
        <v>2064</v>
      </c>
      <c r="I229" s="103">
        <v>6468</v>
      </c>
      <c r="J229" s="53" t="s">
        <v>92</v>
      </c>
      <c r="K229" s="53">
        <v>1517</v>
      </c>
      <c r="L229" s="55">
        <v>44439</v>
      </c>
      <c r="M229" s="97">
        <v>11447428</v>
      </c>
      <c r="N229" s="57">
        <v>10902312</v>
      </c>
      <c r="O229" s="105">
        <v>545116</v>
      </c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9">
        <f t="shared" si="37"/>
        <v>0</v>
      </c>
      <c r="AO229" s="60">
        <v>44704</v>
      </c>
      <c r="AP229" s="61">
        <v>545116</v>
      </c>
      <c r="AQ229" s="62">
        <f t="shared" si="38"/>
        <v>0</v>
      </c>
      <c r="AR229" s="63" t="s">
        <v>47</v>
      </c>
      <c r="AS229" s="21" t="s">
        <v>114</v>
      </c>
      <c r="AT229" s="21" t="s">
        <v>115</v>
      </c>
      <c r="AU229" s="64"/>
    </row>
    <row r="230" spans="1:53" ht="14.1" customHeight="1" x14ac:dyDescent="0.2">
      <c r="A230" s="53" t="s">
        <v>266</v>
      </c>
      <c r="B230" s="53" t="s">
        <v>267</v>
      </c>
      <c r="C230" s="53" t="s">
        <v>194</v>
      </c>
      <c r="D230" s="53" t="s">
        <v>195</v>
      </c>
      <c r="E230" s="53" t="s">
        <v>44</v>
      </c>
      <c r="F230" s="53">
        <v>79741766</v>
      </c>
      <c r="G230" s="53" t="s">
        <v>283</v>
      </c>
      <c r="H230" s="103">
        <v>2065</v>
      </c>
      <c r="I230" s="103">
        <v>6467</v>
      </c>
      <c r="J230" s="53" t="s">
        <v>92</v>
      </c>
      <c r="K230" s="53">
        <v>1512</v>
      </c>
      <c r="L230" s="55">
        <v>44439</v>
      </c>
      <c r="M230" s="97">
        <v>11447428</v>
      </c>
      <c r="N230" s="57">
        <v>10902312</v>
      </c>
      <c r="O230" s="105">
        <v>545116</v>
      </c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9">
        <f t="shared" si="37"/>
        <v>0</v>
      </c>
      <c r="AO230" s="60">
        <v>44704</v>
      </c>
      <c r="AP230" s="61">
        <v>545116</v>
      </c>
      <c r="AQ230" s="62">
        <f t="shared" si="38"/>
        <v>0</v>
      </c>
      <c r="AR230" s="63" t="s">
        <v>47</v>
      </c>
      <c r="AS230" s="21" t="s">
        <v>114</v>
      </c>
      <c r="AT230" s="21" t="s">
        <v>115</v>
      </c>
      <c r="AU230" s="64"/>
    </row>
    <row r="231" spans="1:53" ht="12" customHeight="1" x14ac:dyDescent="0.2">
      <c r="A231" s="53" t="s">
        <v>266</v>
      </c>
      <c r="B231" s="53" t="s">
        <v>267</v>
      </c>
      <c r="C231" s="53" t="s">
        <v>194</v>
      </c>
      <c r="D231" s="53" t="s">
        <v>195</v>
      </c>
      <c r="E231" s="53" t="s">
        <v>44</v>
      </c>
      <c r="F231" s="53">
        <v>79410675</v>
      </c>
      <c r="G231" s="53" t="s">
        <v>284</v>
      </c>
      <c r="H231" s="103">
        <v>2066</v>
      </c>
      <c r="I231" s="103">
        <v>6460</v>
      </c>
      <c r="J231" s="53" t="s">
        <v>92</v>
      </c>
      <c r="K231" s="53">
        <v>1504</v>
      </c>
      <c r="L231" s="55">
        <v>44439</v>
      </c>
      <c r="M231" s="97">
        <v>11447428</v>
      </c>
      <c r="N231" s="57">
        <v>10902312</v>
      </c>
      <c r="O231" s="105">
        <v>545116</v>
      </c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9">
        <f t="shared" si="37"/>
        <v>0</v>
      </c>
      <c r="AO231" s="60">
        <v>44704</v>
      </c>
      <c r="AP231" s="61">
        <v>545116</v>
      </c>
      <c r="AQ231" s="62">
        <f t="shared" si="38"/>
        <v>0</v>
      </c>
      <c r="AR231" s="63" t="s">
        <v>47</v>
      </c>
      <c r="AS231" s="21" t="s">
        <v>114</v>
      </c>
      <c r="AT231" s="21" t="s">
        <v>115</v>
      </c>
      <c r="AU231" s="64"/>
    </row>
    <row r="232" spans="1:53" ht="12.75" customHeight="1" x14ac:dyDescent="0.2">
      <c r="A232" s="53" t="s">
        <v>266</v>
      </c>
      <c r="B232" s="53" t="s">
        <v>267</v>
      </c>
      <c r="C232" s="53" t="s">
        <v>194</v>
      </c>
      <c r="D232" s="53" t="s">
        <v>195</v>
      </c>
      <c r="E232" s="53" t="s">
        <v>44</v>
      </c>
      <c r="F232" s="53">
        <v>80913205</v>
      </c>
      <c r="G232" s="53" t="s">
        <v>285</v>
      </c>
      <c r="H232" s="103">
        <v>2067</v>
      </c>
      <c r="I232" s="103">
        <v>6472</v>
      </c>
      <c r="J232" s="53" t="s">
        <v>92</v>
      </c>
      <c r="K232" s="53">
        <v>1506</v>
      </c>
      <c r="L232" s="55">
        <v>44439</v>
      </c>
      <c r="M232" s="97">
        <v>11447428</v>
      </c>
      <c r="N232" s="57">
        <v>10902312</v>
      </c>
      <c r="O232" s="105">
        <v>545116</v>
      </c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9">
        <f t="shared" si="37"/>
        <v>0</v>
      </c>
      <c r="AO232" s="60">
        <v>44704</v>
      </c>
      <c r="AP232" s="61">
        <v>545116</v>
      </c>
      <c r="AQ232" s="62">
        <f t="shared" si="38"/>
        <v>0</v>
      </c>
      <c r="AR232" s="63" t="s">
        <v>47</v>
      </c>
      <c r="AS232" s="21" t="s">
        <v>114</v>
      </c>
      <c r="AT232" s="21" t="s">
        <v>115</v>
      </c>
      <c r="AU232" s="64"/>
    </row>
    <row r="233" spans="1:53" ht="12.75" customHeight="1" x14ac:dyDescent="0.2">
      <c r="A233" s="53" t="s">
        <v>266</v>
      </c>
      <c r="B233" s="53" t="s">
        <v>267</v>
      </c>
      <c r="C233" s="53" t="s">
        <v>194</v>
      </c>
      <c r="D233" s="53" t="s">
        <v>195</v>
      </c>
      <c r="E233" s="53" t="s">
        <v>44</v>
      </c>
      <c r="F233" s="53">
        <v>79938449</v>
      </c>
      <c r="G233" s="53" t="s">
        <v>286</v>
      </c>
      <c r="H233" s="103">
        <v>2068</v>
      </c>
      <c r="I233" s="103">
        <v>6477</v>
      </c>
      <c r="J233" s="53" t="s">
        <v>92</v>
      </c>
      <c r="K233" s="53">
        <v>1515</v>
      </c>
      <c r="L233" s="55">
        <v>44439</v>
      </c>
      <c r="M233" s="97">
        <v>11447428</v>
      </c>
      <c r="N233" s="57">
        <v>10902312</v>
      </c>
      <c r="O233" s="105">
        <v>545116</v>
      </c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9">
        <f t="shared" si="37"/>
        <v>0</v>
      </c>
      <c r="AO233" s="60">
        <v>44704</v>
      </c>
      <c r="AP233" s="61">
        <v>545116</v>
      </c>
      <c r="AQ233" s="62">
        <f t="shared" si="38"/>
        <v>0</v>
      </c>
      <c r="AR233" s="63" t="s">
        <v>47</v>
      </c>
      <c r="AS233" s="21" t="s">
        <v>114</v>
      </c>
      <c r="AT233" s="21" t="s">
        <v>115</v>
      </c>
      <c r="AU233" s="64"/>
    </row>
    <row r="234" spans="1:53" ht="12.75" customHeight="1" x14ac:dyDescent="0.2">
      <c r="A234" s="53" t="s">
        <v>266</v>
      </c>
      <c r="B234" s="53" t="s">
        <v>267</v>
      </c>
      <c r="C234" s="53" t="s">
        <v>194</v>
      </c>
      <c r="D234" s="53" t="s">
        <v>195</v>
      </c>
      <c r="E234" s="53" t="s">
        <v>44</v>
      </c>
      <c r="F234" s="53">
        <v>1022974804</v>
      </c>
      <c r="G234" s="53" t="s">
        <v>287</v>
      </c>
      <c r="H234" s="103">
        <v>2069</v>
      </c>
      <c r="I234" s="103">
        <v>6470</v>
      </c>
      <c r="J234" s="53" t="s">
        <v>92</v>
      </c>
      <c r="K234" s="53">
        <v>1511</v>
      </c>
      <c r="L234" s="55">
        <v>44439</v>
      </c>
      <c r="M234" s="97">
        <v>11447428</v>
      </c>
      <c r="N234" s="57">
        <v>10902312</v>
      </c>
      <c r="O234" s="105">
        <v>545116</v>
      </c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9">
        <f t="shared" si="37"/>
        <v>0</v>
      </c>
      <c r="AO234" s="60">
        <v>44704</v>
      </c>
      <c r="AP234" s="61">
        <v>545116</v>
      </c>
      <c r="AQ234" s="62">
        <f t="shared" si="38"/>
        <v>0</v>
      </c>
      <c r="AR234" s="63" t="s">
        <v>47</v>
      </c>
      <c r="AS234" s="21" t="s">
        <v>114</v>
      </c>
      <c r="AT234" s="21" t="s">
        <v>115</v>
      </c>
      <c r="AU234" s="64"/>
    </row>
    <row r="235" spans="1:53" ht="14.25" customHeight="1" x14ac:dyDescent="0.2">
      <c r="A235" s="53" t="s">
        <v>266</v>
      </c>
      <c r="B235" s="53" t="s">
        <v>267</v>
      </c>
      <c r="C235" s="53" t="s">
        <v>194</v>
      </c>
      <c r="D235" s="53" t="s">
        <v>195</v>
      </c>
      <c r="E235" s="53" t="s">
        <v>44</v>
      </c>
      <c r="F235" s="53">
        <v>1024498949</v>
      </c>
      <c r="G235" s="53" t="s">
        <v>288</v>
      </c>
      <c r="H235" s="103">
        <v>2070</v>
      </c>
      <c r="I235" s="103">
        <v>6476</v>
      </c>
      <c r="J235" s="53" t="s">
        <v>92</v>
      </c>
      <c r="K235" s="53">
        <v>1516</v>
      </c>
      <c r="L235" s="55">
        <v>44439</v>
      </c>
      <c r="M235" s="97">
        <v>11447428</v>
      </c>
      <c r="N235" s="57">
        <v>10902312</v>
      </c>
      <c r="O235" s="105">
        <v>545116</v>
      </c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9">
        <f t="shared" si="37"/>
        <v>0</v>
      </c>
      <c r="AO235" s="60">
        <v>44704</v>
      </c>
      <c r="AP235" s="61">
        <v>545116</v>
      </c>
      <c r="AQ235" s="62">
        <f t="shared" si="38"/>
        <v>0</v>
      </c>
      <c r="AR235" s="63" t="s">
        <v>47</v>
      </c>
      <c r="AS235" s="21" t="s">
        <v>114</v>
      </c>
      <c r="AT235" s="21" t="s">
        <v>115</v>
      </c>
      <c r="AU235" s="64"/>
    </row>
    <row r="236" spans="1:53" ht="14.25" customHeight="1" x14ac:dyDescent="0.2">
      <c r="A236" s="53" t="s">
        <v>266</v>
      </c>
      <c r="B236" s="53" t="s">
        <v>267</v>
      </c>
      <c r="C236" s="53" t="s">
        <v>194</v>
      </c>
      <c r="D236" s="53" t="s">
        <v>195</v>
      </c>
      <c r="E236" s="53" t="s">
        <v>44</v>
      </c>
      <c r="F236" s="53">
        <v>52975701</v>
      </c>
      <c r="G236" s="53" t="s">
        <v>289</v>
      </c>
      <c r="H236" s="103">
        <v>2071</v>
      </c>
      <c r="I236" s="103">
        <v>6474</v>
      </c>
      <c r="J236" s="53" t="s">
        <v>92</v>
      </c>
      <c r="K236" s="53">
        <v>1520</v>
      </c>
      <c r="L236" s="55">
        <v>44439</v>
      </c>
      <c r="M236" s="97">
        <v>11447428</v>
      </c>
      <c r="N236" s="57">
        <v>10902312</v>
      </c>
      <c r="O236" s="105">
        <v>545116</v>
      </c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9">
        <f t="shared" si="37"/>
        <v>0</v>
      </c>
      <c r="AO236" s="60">
        <v>44704</v>
      </c>
      <c r="AP236" s="61">
        <v>545116</v>
      </c>
      <c r="AQ236" s="62">
        <f t="shared" si="38"/>
        <v>0</v>
      </c>
      <c r="AR236" s="63" t="s">
        <v>47</v>
      </c>
      <c r="AS236" s="21" t="s">
        <v>114</v>
      </c>
      <c r="AT236" s="21" t="s">
        <v>115</v>
      </c>
      <c r="AU236" s="64"/>
    </row>
    <row r="237" spans="1:53" ht="13.5" customHeight="1" x14ac:dyDescent="0.2">
      <c r="A237" s="53" t="s">
        <v>266</v>
      </c>
      <c r="B237" s="53" t="s">
        <v>267</v>
      </c>
      <c r="C237" s="53" t="s">
        <v>194</v>
      </c>
      <c r="D237" s="53" t="s">
        <v>195</v>
      </c>
      <c r="E237" s="53" t="s">
        <v>44</v>
      </c>
      <c r="F237" s="53">
        <v>79728604</v>
      </c>
      <c r="G237" s="53" t="s">
        <v>290</v>
      </c>
      <c r="H237" s="103">
        <v>2072</v>
      </c>
      <c r="I237" s="103">
        <v>6475</v>
      </c>
      <c r="J237" s="53" t="s">
        <v>92</v>
      </c>
      <c r="K237" s="53">
        <v>1521</v>
      </c>
      <c r="L237" s="55">
        <v>44439</v>
      </c>
      <c r="M237" s="97">
        <v>11447428</v>
      </c>
      <c r="N237" s="57">
        <v>10902312</v>
      </c>
      <c r="O237" s="105">
        <v>545116</v>
      </c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9">
        <f t="shared" si="37"/>
        <v>0</v>
      </c>
      <c r="AO237" s="60">
        <v>44704</v>
      </c>
      <c r="AP237" s="61">
        <v>545116</v>
      </c>
      <c r="AQ237" s="62">
        <f t="shared" si="38"/>
        <v>0</v>
      </c>
      <c r="AR237" s="63" t="s">
        <v>47</v>
      </c>
      <c r="AS237" s="21" t="s">
        <v>114</v>
      </c>
      <c r="AT237" s="21" t="s">
        <v>115</v>
      </c>
      <c r="AU237" s="64"/>
    </row>
    <row r="238" spans="1:53" x14ac:dyDescent="0.2">
      <c r="A238" s="53" t="s">
        <v>266</v>
      </c>
      <c r="B238" s="53" t="s">
        <v>267</v>
      </c>
      <c r="C238" s="53" t="s">
        <v>194</v>
      </c>
      <c r="D238" s="53" t="s">
        <v>195</v>
      </c>
      <c r="E238" s="53" t="s">
        <v>44</v>
      </c>
      <c r="F238" s="53">
        <v>79736150</v>
      </c>
      <c r="G238" s="53" t="s">
        <v>291</v>
      </c>
      <c r="H238" s="103">
        <v>2073</v>
      </c>
      <c r="I238" s="103">
        <v>6458</v>
      </c>
      <c r="J238" s="53" t="s">
        <v>92</v>
      </c>
      <c r="K238" s="53">
        <v>1502</v>
      </c>
      <c r="L238" s="55">
        <v>44439</v>
      </c>
      <c r="M238" s="97">
        <v>11447428</v>
      </c>
      <c r="N238" s="57">
        <v>10902312</v>
      </c>
      <c r="O238" s="105">
        <v>545116</v>
      </c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9">
        <f t="shared" si="37"/>
        <v>0</v>
      </c>
      <c r="AO238" s="60">
        <v>44704</v>
      </c>
      <c r="AP238" s="61">
        <v>545116</v>
      </c>
      <c r="AQ238" s="62">
        <f t="shared" si="38"/>
        <v>0</v>
      </c>
      <c r="AR238" s="63" t="s">
        <v>47</v>
      </c>
      <c r="AS238" s="21" t="s">
        <v>114</v>
      </c>
      <c r="AT238" s="21" t="s">
        <v>115</v>
      </c>
      <c r="AU238" s="64"/>
    </row>
    <row r="239" spans="1:53" x14ac:dyDescent="0.2">
      <c r="A239" s="53" t="s">
        <v>266</v>
      </c>
      <c r="B239" s="53" t="s">
        <v>267</v>
      </c>
      <c r="C239" s="53" t="s">
        <v>194</v>
      </c>
      <c r="D239" s="53" t="s">
        <v>195</v>
      </c>
      <c r="E239" s="53" t="s">
        <v>44</v>
      </c>
      <c r="F239" s="53">
        <v>1024543942</v>
      </c>
      <c r="G239" s="53" t="s">
        <v>292</v>
      </c>
      <c r="H239" s="103">
        <v>2442</v>
      </c>
      <c r="I239" s="103">
        <v>8244</v>
      </c>
      <c r="J239" s="53" t="s">
        <v>92</v>
      </c>
      <c r="K239" s="53">
        <v>495</v>
      </c>
      <c r="L239" s="55">
        <v>44237</v>
      </c>
      <c r="M239" s="112">
        <v>9194284</v>
      </c>
      <c r="N239" s="57">
        <v>7104674</v>
      </c>
      <c r="O239" s="105">
        <v>2089610</v>
      </c>
      <c r="P239" s="58"/>
      <c r="Q239" s="58"/>
      <c r="R239" s="58">
        <v>201</v>
      </c>
      <c r="S239" s="58">
        <v>2089610</v>
      </c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9">
        <f t="shared" si="37"/>
        <v>2089610</v>
      </c>
      <c r="AO239" s="60"/>
      <c r="AP239" s="61"/>
      <c r="AQ239" s="62">
        <f t="shared" si="38"/>
        <v>0</v>
      </c>
      <c r="AR239" s="63" t="s">
        <v>47</v>
      </c>
      <c r="AS239" s="21" t="s">
        <v>114</v>
      </c>
      <c r="AT239" s="21" t="s">
        <v>115</v>
      </c>
      <c r="AU239" s="64"/>
      <c r="BA239" s="98"/>
    </row>
    <row r="240" spans="1:53" x14ac:dyDescent="0.2">
      <c r="A240" s="53" t="s">
        <v>266</v>
      </c>
      <c r="B240" s="53" t="s">
        <v>267</v>
      </c>
      <c r="C240" s="53" t="s">
        <v>194</v>
      </c>
      <c r="D240" s="53" t="s">
        <v>195</v>
      </c>
      <c r="E240" s="53" t="s">
        <v>44</v>
      </c>
      <c r="F240" s="53">
        <v>1024471416</v>
      </c>
      <c r="G240" s="53" t="s">
        <v>293</v>
      </c>
      <c r="H240" s="103">
        <v>2443</v>
      </c>
      <c r="I240" s="103">
        <v>8255</v>
      </c>
      <c r="J240" s="53" t="s">
        <v>92</v>
      </c>
      <c r="K240" s="53">
        <v>474</v>
      </c>
      <c r="L240" s="55">
        <v>44237</v>
      </c>
      <c r="M240" s="112">
        <v>9194284</v>
      </c>
      <c r="N240" s="57">
        <v>7104674</v>
      </c>
      <c r="O240" s="105">
        <v>2089610</v>
      </c>
      <c r="P240" s="58"/>
      <c r="Q240" s="58"/>
      <c r="R240" s="58">
        <v>198</v>
      </c>
      <c r="S240" s="58">
        <v>2089610</v>
      </c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9">
        <f t="shared" si="37"/>
        <v>2089610</v>
      </c>
      <c r="AO240" s="60"/>
      <c r="AP240" s="61"/>
      <c r="AQ240" s="62">
        <f t="shared" si="38"/>
        <v>0</v>
      </c>
      <c r="AR240" s="63" t="s">
        <v>47</v>
      </c>
      <c r="AS240" s="21" t="s">
        <v>114</v>
      </c>
      <c r="AT240" s="21" t="s">
        <v>115</v>
      </c>
      <c r="AU240" s="64"/>
      <c r="BA240" s="98"/>
    </row>
    <row r="241" spans="1:53" x14ac:dyDescent="0.2">
      <c r="A241" s="53" t="s">
        <v>266</v>
      </c>
      <c r="B241" s="53" t="s">
        <v>267</v>
      </c>
      <c r="C241" s="53" t="s">
        <v>194</v>
      </c>
      <c r="D241" s="53" t="s">
        <v>195</v>
      </c>
      <c r="E241" s="53" t="s">
        <v>44</v>
      </c>
      <c r="F241" s="53">
        <v>1031126420</v>
      </c>
      <c r="G241" s="53" t="s">
        <v>294</v>
      </c>
      <c r="H241" s="103">
        <v>2444</v>
      </c>
      <c r="I241" s="103">
        <v>8246</v>
      </c>
      <c r="J241" s="53" t="s">
        <v>92</v>
      </c>
      <c r="K241" s="53">
        <v>483</v>
      </c>
      <c r="L241" s="55">
        <v>44237</v>
      </c>
      <c r="M241" s="112">
        <v>9194284</v>
      </c>
      <c r="N241" s="57">
        <v>7104674</v>
      </c>
      <c r="O241" s="105">
        <v>2089610</v>
      </c>
      <c r="P241" s="58"/>
      <c r="Q241" s="58"/>
      <c r="R241" s="58">
        <v>199</v>
      </c>
      <c r="S241" s="58">
        <v>2089610</v>
      </c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9">
        <f t="shared" si="37"/>
        <v>2089610</v>
      </c>
      <c r="AO241" s="60"/>
      <c r="AP241" s="61"/>
      <c r="AQ241" s="62">
        <f t="shared" si="38"/>
        <v>0</v>
      </c>
      <c r="AR241" s="63" t="s">
        <v>47</v>
      </c>
      <c r="AS241" s="21" t="s">
        <v>114</v>
      </c>
      <c r="AT241" s="21" t="s">
        <v>115</v>
      </c>
      <c r="AU241" s="64"/>
      <c r="BA241" s="98"/>
    </row>
    <row r="242" spans="1:53" x14ac:dyDescent="0.2">
      <c r="A242" s="53" t="s">
        <v>266</v>
      </c>
      <c r="B242" s="53" t="s">
        <v>267</v>
      </c>
      <c r="C242" s="53" t="s">
        <v>194</v>
      </c>
      <c r="D242" s="53" t="s">
        <v>195</v>
      </c>
      <c r="E242" s="53" t="s">
        <v>44</v>
      </c>
      <c r="F242" s="53">
        <v>65768125</v>
      </c>
      <c r="G242" s="53" t="s">
        <v>295</v>
      </c>
      <c r="H242" s="103">
        <v>2445</v>
      </c>
      <c r="I242" s="103">
        <v>8243</v>
      </c>
      <c r="J242" s="53" t="s">
        <v>92</v>
      </c>
      <c r="K242" s="53">
        <v>482</v>
      </c>
      <c r="L242" s="55">
        <v>44237</v>
      </c>
      <c r="M242" s="112">
        <v>5996272</v>
      </c>
      <c r="N242" s="57">
        <v>4633483</v>
      </c>
      <c r="O242" s="105">
        <v>1362789</v>
      </c>
      <c r="P242" s="58"/>
      <c r="Q242" s="58"/>
      <c r="R242" s="58">
        <v>200</v>
      </c>
      <c r="S242" s="58">
        <v>1362789</v>
      </c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9">
        <f t="shared" si="37"/>
        <v>1362789</v>
      </c>
      <c r="AO242" s="60"/>
      <c r="AP242" s="61"/>
      <c r="AQ242" s="62">
        <f t="shared" si="38"/>
        <v>0</v>
      </c>
      <c r="AR242" s="63" t="s">
        <v>47</v>
      </c>
      <c r="AS242" s="21" t="s">
        <v>114</v>
      </c>
      <c r="AT242" s="21" t="s">
        <v>115</v>
      </c>
      <c r="AU242" s="64"/>
      <c r="BA242" s="98"/>
    </row>
    <row r="243" spans="1:53" x14ac:dyDescent="0.2">
      <c r="A243" s="53" t="s">
        <v>266</v>
      </c>
      <c r="B243" s="53" t="s">
        <v>267</v>
      </c>
      <c r="C243" s="53" t="s">
        <v>194</v>
      </c>
      <c r="D243" s="53" t="s">
        <v>195</v>
      </c>
      <c r="E243" s="53" t="s">
        <v>44</v>
      </c>
      <c r="F243" s="53">
        <v>1026570462</v>
      </c>
      <c r="G243" s="53" t="s">
        <v>296</v>
      </c>
      <c r="H243" s="103">
        <v>2447</v>
      </c>
      <c r="I243" s="103">
        <v>8256</v>
      </c>
      <c r="J243" s="53" t="s">
        <v>92</v>
      </c>
      <c r="K243" s="53">
        <v>152</v>
      </c>
      <c r="L243" s="55">
        <v>44221</v>
      </c>
      <c r="M243" s="112">
        <v>7449913</v>
      </c>
      <c r="N243" s="57">
        <v>5996272</v>
      </c>
      <c r="O243" s="105">
        <v>1453641</v>
      </c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9">
        <f t="shared" si="37"/>
        <v>0</v>
      </c>
      <c r="AO243" s="60">
        <v>44777</v>
      </c>
      <c r="AP243" s="61">
        <v>1453641</v>
      </c>
      <c r="AQ243" s="62">
        <f t="shared" si="38"/>
        <v>0</v>
      </c>
      <c r="AR243" s="63" t="s">
        <v>47</v>
      </c>
      <c r="AS243" s="21" t="s">
        <v>114</v>
      </c>
      <c r="AT243" s="21" t="s">
        <v>115</v>
      </c>
      <c r="AU243" s="64"/>
    </row>
    <row r="244" spans="1:53" x14ac:dyDescent="0.2">
      <c r="A244" s="53" t="s">
        <v>266</v>
      </c>
      <c r="B244" s="53" t="s">
        <v>267</v>
      </c>
      <c r="C244" s="53" t="s">
        <v>194</v>
      </c>
      <c r="D244" s="53" t="s">
        <v>195</v>
      </c>
      <c r="E244" s="53" t="s">
        <v>44</v>
      </c>
      <c r="F244" s="53">
        <v>91540280</v>
      </c>
      <c r="G244" s="53" t="s">
        <v>297</v>
      </c>
      <c r="H244" s="103">
        <v>2452</v>
      </c>
      <c r="I244" s="103">
        <v>8260</v>
      </c>
      <c r="J244" s="53" t="s">
        <v>92</v>
      </c>
      <c r="K244" s="53">
        <v>204</v>
      </c>
      <c r="L244" s="55">
        <v>44223</v>
      </c>
      <c r="M244" s="112">
        <v>11144587</v>
      </c>
      <c r="N244" s="57">
        <v>8915669</v>
      </c>
      <c r="O244" s="105">
        <v>2228918</v>
      </c>
      <c r="P244" s="58"/>
      <c r="Q244" s="58"/>
      <c r="R244" s="58">
        <v>202</v>
      </c>
      <c r="S244" s="58">
        <v>2228917</v>
      </c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9">
        <f t="shared" si="37"/>
        <v>2228917</v>
      </c>
      <c r="AO244" s="60">
        <v>44620</v>
      </c>
      <c r="AP244" s="61">
        <v>1</v>
      </c>
      <c r="AQ244" s="62">
        <f t="shared" si="38"/>
        <v>0</v>
      </c>
      <c r="AR244" s="63" t="s">
        <v>47</v>
      </c>
      <c r="AS244" s="21" t="s">
        <v>114</v>
      </c>
      <c r="AT244" s="21" t="s">
        <v>115</v>
      </c>
      <c r="AU244" s="64"/>
      <c r="BA244" s="98"/>
    </row>
    <row r="245" spans="1:53" x14ac:dyDescent="0.2">
      <c r="A245" s="53" t="s">
        <v>266</v>
      </c>
      <c r="B245" s="53" t="s">
        <v>267</v>
      </c>
      <c r="C245" s="53" t="s">
        <v>194</v>
      </c>
      <c r="D245" s="53" t="s">
        <v>195</v>
      </c>
      <c r="E245" s="53" t="s">
        <v>44</v>
      </c>
      <c r="F245" s="53">
        <v>52498415</v>
      </c>
      <c r="G245" s="53" t="s">
        <v>298</v>
      </c>
      <c r="H245" s="103">
        <v>2464</v>
      </c>
      <c r="I245" s="113">
        <v>8354</v>
      </c>
      <c r="J245" s="53" t="s">
        <v>299</v>
      </c>
      <c r="K245" s="53">
        <v>22</v>
      </c>
      <c r="L245" s="55">
        <v>44218</v>
      </c>
      <c r="M245" s="112">
        <v>10220917</v>
      </c>
      <c r="N245" s="57">
        <v>4694051</v>
      </c>
      <c r="O245" s="105">
        <v>5526866</v>
      </c>
      <c r="P245" s="58"/>
      <c r="Q245" s="58"/>
      <c r="R245" s="58">
        <v>205</v>
      </c>
      <c r="S245" s="58">
        <v>1892763</v>
      </c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9">
        <f t="shared" si="37"/>
        <v>1892763</v>
      </c>
      <c r="AO245" s="60">
        <v>44704</v>
      </c>
      <c r="AP245" s="61">
        <v>3634103</v>
      </c>
      <c r="AQ245" s="62">
        <f t="shared" si="38"/>
        <v>0</v>
      </c>
      <c r="AR245" s="63" t="s">
        <v>47</v>
      </c>
      <c r="AS245" s="21" t="s">
        <v>114</v>
      </c>
      <c r="AT245" s="21" t="s">
        <v>115</v>
      </c>
      <c r="AU245" s="64"/>
      <c r="BA245" s="98"/>
    </row>
    <row r="246" spans="1:53" ht="13.5" customHeight="1" x14ac:dyDescent="0.2">
      <c r="A246" s="53" t="s">
        <v>266</v>
      </c>
      <c r="B246" s="53" t="s">
        <v>267</v>
      </c>
      <c r="C246" s="53" t="s">
        <v>194</v>
      </c>
      <c r="D246" s="53" t="s">
        <v>195</v>
      </c>
      <c r="E246" s="53" t="s">
        <v>44</v>
      </c>
      <c r="F246" s="53">
        <v>1031136562</v>
      </c>
      <c r="G246" s="53" t="s">
        <v>300</v>
      </c>
      <c r="H246" s="103">
        <v>3355</v>
      </c>
      <c r="I246" s="103">
        <v>10459</v>
      </c>
      <c r="J246" s="53" t="s">
        <v>92</v>
      </c>
      <c r="K246" s="53">
        <v>51</v>
      </c>
      <c r="L246" s="55">
        <v>44219</v>
      </c>
      <c r="M246" s="97">
        <v>3482683</v>
      </c>
      <c r="N246" s="57">
        <v>0</v>
      </c>
      <c r="O246" s="105">
        <v>3482683</v>
      </c>
      <c r="P246" s="58"/>
      <c r="Q246" s="58"/>
      <c r="R246" s="58" t="s">
        <v>301</v>
      </c>
      <c r="S246" s="58">
        <f>696537+2786146</f>
        <v>3482683</v>
      </c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9">
        <f t="shared" si="37"/>
        <v>3482683</v>
      </c>
      <c r="AO246" s="60"/>
      <c r="AP246" s="61"/>
      <c r="AQ246" s="62">
        <f t="shared" si="38"/>
        <v>0</v>
      </c>
      <c r="AR246" s="63" t="s">
        <v>47</v>
      </c>
      <c r="AS246" s="21" t="s">
        <v>114</v>
      </c>
      <c r="AT246" s="21" t="s">
        <v>115</v>
      </c>
      <c r="AU246" s="64"/>
      <c r="BA246" s="98"/>
    </row>
    <row r="247" spans="1:53" s="73" customFormat="1" ht="17.25" customHeight="1" x14ac:dyDescent="0.2">
      <c r="A247" s="66" t="str">
        <f>+A246</f>
        <v>3-01-002-02-02-03-0003-017</v>
      </c>
      <c r="B247" s="66" t="str">
        <f>+B246</f>
        <v>Servicios de consultoria en administracion y servicios de gestion  servicios de tecnologia de la informacion -  Contratistas Facultad Tecnologica</v>
      </c>
      <c r="C247" s="66"/>
      <c r="D247" s="66"/>
      <c r="E247" s="66"/>
      <c r="F247" s="66"/>
      <c r="G247" s="66"/>
      <c r="H247" s="67"/>
      <c r="I247" s="68"/>
      <c r="J247" s="66"/>
      <c r="K247" s="66"/>
      <c r="L247" s="69"/>
      <c r="M247" s="70"/>
      <c r="N247" s="71" t="str">
        <f>+B247</f>
        <v>Servicios de consultoria en administracion y servicios de gestion  servicios de tecnologia de la informacion -  Contratistas Facultad Tecnologica</v>
      </c>
      <c r="O247" s="72">
        <f>SUM(O215:O246)</f>
        <v>47397806</v>
      </c>
      <c r="P247" s="72">
        <f t="shared" ref="P247:AQ247" si="40">SUM(P215:P246)</f>
        <v>0</v>
      </c>
      <c r="Q247" s="72">
        <f t="shared" si="40"/>
        <v>0</v>
      </c>
      <c r="R247" s="72">
        <f t="shared" si="40"/>
        <v>1205</v>
      </c>
      <c r="S247" s="72">
        <f t="shared" si="40"/>
        <v>15235982</v>
      </c>
      <c r="T247" s="72">
        <f t="shared" si="40"/>
        <v>0</v>
      </c>
      <c r="U247" s="72">
        <f t="shared" si="40"/>
        <v>0</v>
      </c>
      <c r="V247" s="72">
        <f t="shared" si="40"/>
        <v>0</v>
      </c>
      <c r="W247" s="72">
        <f t="shared" si="40"/>
        <v>0</v>
      </c>
      <c r="X247" s="72">
        <f t="shared" si="40"/>
        <v>0</v>
      </c>
      <c r="Y247" s="72">
        <f t="shared" si="40"/>
        <v>0</v>
      </c>
      <c r="Z247" s="72">
        <f t="shared" si="40"/>
        <v>0</v>
      </c>
      <c r="AA247" s="72">
        <f t="shared" si="40"/>
        <v>0</v>
      </c>
      <c r="AB247" s="72">
        <f t="shared" si="40"/>
        <v>0</v>
      </c>
      <c r="AC247" s="72">
        <f t="shared" si="40"/>
        <v>0</v>
      </c>
      <c r="AD247" s="72">
        <f t="shared" si="40"/>
        <v>0</v>
      </c>
      <c r="AE247" s="72">
        <f t="shared" si="40"/>
        <v>0</v>
      </c>
      <c r="AF247" s="72">
        <f t="shared" si="40"/>
        <v>0</v>
      </c>
      <c r="AG247" s="72">
        <f t="shared" si="40"/>
        <v>0</v>
      </c>
      <c r="AH247" s="72">
        <f t="shared" si="40"/>
        <v>0</v>
      </c>
      <c r="AI247" s="72">
        <f t="shared" si="40"/>
        <v>0</v>
      </c>
      <c r="AJ247" s="72">
        <f t="shared" si="40"/>
        <v>0</v>
      </c>
      <c r="AK247" s="72">
        <f t="shared" si="40"/>
        <v>0</v>
      </c>
      <c r="AL247" s="72">
        <f t="shared" si="40"/>
        <v>0</v>
      </c>
      <c r="AM247" s="72">
        <f t="shared" si="40"/>
        <v>0</v>
      </c>
      <c r="AN247" s="72">
        <f t="shared" si="40"/>
        <v>15235982</v>
      </c>
      <c r="AO247" s="72">
        <f t="shared" si="40"/>
        <v>1206997</v>
      </c>
      <c r="AP247" s="72">
        <f t="shared" si="40"/>
        <v>32161824</v>
      </c>
      <c r="AQ247" s="72">
        <f t="shared" si="40"/>
        <v>0</v>
      </c>
      <c r="AR247" s="63"/>
      <c r="AU247" s="64"/>
      <c r="AW247" s="21"/>
      <c r="AX247" s="21"/>
      <c r="AY247" s="21"/>
    </row>
    <row r="248" spans="1:53" ht="14.25" customHeight="1" x14ac:dyDescent="0.2">
      <c r="A248" s="53" t="s">
        <v>302</v>
      </c>
      <c r="B248" s="53" t="s">
        <v>303</v>
      </c>
      <c r="C248" s="53" t="s">
        <v>103</v>
      </c>
      <c r="D248" s="53" t="s">
        <v>104</v>
      </c>
      <c r="E248" s="53" t="s">
        <v>44</v>
      </c>
      <c r="F248" s="53">
        <v>1030647342</v>
      </c>
      <c r="G248" s="53" t="s">
        <v>304</v>
      </c>
      <c r="H248" s="89">
        <v>2355</v>
      </c>
      <c r="I248" s="84">
        <v>8418</v>
      </c>
      <c r="J248" s="53" t="s">
        <v>92</v>
      </c>
      <c r="K248" s="53">
        <v>586</v>
      </c>
      <c r="L248" s="55">
        <v>44244</v>
      </c>
      <c r="M248" s="91">
        <v>5990215</v>
      </c>
      <c r="N248" s="57">
        <v>1810995</v>
      </c>
      <c r="O248" s="57">
        <v>4179220</v>
      </c>
      <c r="P248" s="58"/>
      <c r="Q248" s="58"/>
      <c r="R248" s="58"/>
      <c r="S248" s="58"/>
      <c r="T248" s="58">
        <v>2109</v>
      </c>
      <c r="U248" s="58">
        <v>4179220</v>
      </c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9">
        <f t="shared" si="37"/>
        <v>4179220</v>
      </c>
      <c r="AO248" s="60"/>
      <c r="AP248" s="61"/>
      <c r="AQ248" s="62">
        <f t="shared" si="38"/>
        <v>0</v>
      </c>
      <c r="AR248" s="63" t="s">
        <v>47</v>
      </c>
      <c r="AS248" s="21" t="s">
        <v>48</v>
      </c>
      <c r="AT248" s="21" t="s">
        <v>49</v>
      </c>
      <c r="AU248" s="64"/>
    </row>
    <row r="249" spans="1:53" ht="14.25" customHeight="1" x14ac:dyDescent="0.2">
      <c r="A249" s="53" t="s">
        <v>302</v>
      </c>
      <c r="B249" s="53" t="s">
        <v>303</v>
      </c>
      <c r="C249" s="53" t="s">
        <v>103</v>
      </c>
      <c r="D249" s="53" t="s">
        <v>104</v>
      </c>
      <c r="E249" s="53" t="s">
        <v>44</v>
      </c>
      <c r="F249" s="53">
        <v>74301717</v>
      </c>
      <c r="G249" s="53" t="s">
        <v>305</v>
      </c>
      <c r="H249" s="89">
        <v>2362</v>
      </c>
      <c r="I249" s="84">
        <v>10460</v>
      </c>
      <c r="J249" s="53" t="s">
        <v>92</v>
      </c>
      <c r="K249" s="53">
        <v>539</v>
      </c>
      <c r="L249" s="55">
        <v>44243</v>
      </c>
      <c r="M249" s="91">
        <v>2725578</v>
      </c>
      <c r="N249" s="57">
        <v>0</v>
      </c>
      <c r="O249" s="57">
        <v>2725578</v>
      </c>
      <c r="P249" s="58"/>
      <c r="Q249" s="58"/>
      <c r="R249" s="58"/>
      <c r="S249" s="58"/>
      <c r="T249" s="58"/>
      <c r="U249" s="58"/>
      <c r="V249" s="58">
        <v>3197</v>
      </c>
      <c r="W249" s="58">
        <v>2725578</v>
      </c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9">
        <f t="shared" si="37"/>
        <v>2725578</v>
      </c>
      <c r="AO249" s="60"/>
      <c r="AP249" s="61"/>
      <c r="AQ249" s="62">
        <f t="shared" si="38"/>
        <v>0</v>
      </c>
      <c r="AR249" s="63" t="s">
        <v>47</v>
      </c>
      <c r="AS249" s="21" t="s">
        <v>48</v>
      </c>
      <c r="AT249" s="21" t="s">
        <v>49</v>
      </c>
      <c r="AU249" s="64"/>
    </row>
    <row r="250" spans="1:53" ht="14.1" customHeight="1" x14ac:dyDescent="0.2">
      <c r="A250" s="53" t="s">
        <v>302</v>
      </c>
      <c r="B250" s="53" t="s">
        <v>303</v>
      </c>
      <c r="C250" s="53" t="s">
        <v>103</v>
      </c>
      <c r="D250" s="53" t="s">
        <v>104</v>
      </c>
      <c r="E250" s="53" t="s">
        <v>44</v>
      </c>
      <c r="F250" s="53">
        <v>1075871529</v>
      </c>
      <c r="G250" s="53" t="s">
        <v>306</v>
      </c>
      <c r="H250" s="89">
        <v>2371</v>
      </c>
      <c r="I250" s="84">
        <v>10479</v>
      </c>
      <c r="J250" s="53" t="s">
        <v>92</v>
      </c>
      <c r="K250" s="53">
        <v>637</v>
      </c>
      <c r="L250" s="55">
        <v>44251</v>
      </c>
      <c r="M250" s="91">
        <v>975151</v>
      </c>
      <c r="N250" s="57">
        <v>0</v>
      </c>
      <c r="O250" s="57">
        <v>975151</v>
      </c>
      <c r="P250" s="58"/>
      <c r="Q250" s="58"/>
      <c r="R250" s="58"/>
      <c r="S250" s="58"/>
      <c r="T250" s="58"/>
      <c r="U250" s="58"/>
      <c r="V250" s="58">
        <v>3198</v>
      </c>
      <c r="W250" s="58">
        <v>975151</v>
      </c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9">
        <f t="shared" si="37"/>
        <v>975151</v>
      </c>
      <c r="AO250" s="60"/>
      <c r="AP250" s="61"/>
      <c r="AQ250" s="62">
        <f t="shared" si="38"/>
        <v>0</v>
      </c>
      <c r="AR250" s="63" t="s">
        <v>47</v>
      </c>
      <c r="AS250" s="21" t="s">
        <v>114</v>
      </c>
      <c r="AT250" s="21" t="s">
        <v>115</v>
      </c>
      <c r="AU250" s="64"/>
    </row>
    <row r="251" spans="1:53" ht="17.25" customHeight="1" x14ac:dyDescent="0.2">
      <c r="A251" s="53" t="s">
        <v>302</v>
      </c>
      <c r="B251" s="53" t="s">
        <v>303</v>
      </c>
      <c r="C251" s="53" t="s">
        <v>103</v>
      </c>
      <c r="D251" s="53" t="s">
        <v>104</v>
      </c>
      <c r="E251" s="53" t="s">
        <v>44</v>
      </c>
      <c r="F251" s="53">
        <v>1057584339</v>
      </c>
      <c r="G251" s="53" t="s">
        <v>307</v>
      </c>
      <c r="H251" s="114">
        <v>515</v>
      </c>
      <c r="I251" s="84">
        <v>1534</v>
      </c>
      <c r="J251" s="53" t="s">
        <v>92</v>
      </c>
      <c r="K251" s="53">
        <v>309</v>
      </c>
      <c r="L251" s="55">
        <v>44229</v>
      </c>
      <c r="M251" s="91">
        <v>45971420</v>
      </c>
      <c r="N251" s="57">
        <v>45832113</v>
      </c>
      <c r="O251" s="57">
        <v>139307</v>
      </c>
      <c r="P251" s="58"/>
      <c r="Q251" s="58"/>
      <c r="R251" s="58"/>
      <c r="S251" s="58"/>
      <c r="T251" s="58">
        <v>1726</v>
      </c>
      <c r="U251" s="58">
        <v>139307</v>
      </c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9">
        <f t="shared" si="37"/>
        <v>139307</v>
      </c>
      <c r="AO251" s="60"/>
      <c r="AP251" s="61"/>
      <c r="AQ251" s="62">
        <f t="shared" si="38"/>
        <v>0</v>
      </c>
      <c r="AR251" s="63" t="s">
        <v>47</v>
      </c>
      <c r="AS251" s="21" t="s">
        <v>114</v>
      </c>
      <c r="AT251" s="21" t="s">
        <v>115</v>
      </c>
      <c r="AU251" s="64"/>
    </row>
    <row r="252" spans="1:53" ht="17.25" customHeight="1" x14ac:dyDescent="0.2">
      <c r="A252" s="53" t="s">
        <v>302</v>
      </c>
      <c r="B252" s="53" t="s">
        <v>303</v>
      </c>
      <c r="C252" s="53" t="s">
        <v>103</v>
      </c>
      <c r="D252" s="53" t="s">
        <v>104</v>
      </c>
      <c r="E252" s="53" t="s">
        <v>44</v>
      </c>
      <c r="F252" s="53">
        <v>52315772</v>
      </c>
      <c r="G252" s="53" t="s">
        <v>308</v>
      </c>
      <c r="H252" s="114">
        <v>516</v>
      </c>
      <c r="I252" s="84">
        <v>1551</v>
      </c>
      <c r="J252" s="53" t="s">
        <v>92</v>
      </c>
      <c r="K252" s="53">
        <v>329</v>
      </c>
      <c r="L252" s="55">
        <v>44230</v>
      </c>
      <c r="M252" s="91">
        <v>45971420</v>
      </c>
      <c r="N252" s="57">
        <v>45692805</v>
      </c>
      <c r="O252" s="57">
        <v>278615</v>
      </c>
      <c r="P252" s="58"/>
      <c r="Q252" s="58"/>
      <c r="R252" s="58"/>
      <c r="S252" s="58"/>
      <c r="T252" s="58">
        <v>1733</v>
      </c>
      <c r="U252" s="58">
        <v>278615</v>
      </c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9">
        <f t="shared" si="37"/>
        <v>278615</v>
      </c>
      <c r="AO252" s="60"/>
      <c r="AP252" s="61"/>
      <c r="AQ252" s="62">
        <f t="shared" si="38"/>
        <v>0</v>
      </c>
      <c r="AR252" s="63" t="s">
        <v>47</v>
      </c>
      <c r="AS252" s="21" t="s">
        <v>114</v>
      </c>
      <c r="AT252" s="21" t="s">
        <v>115</v>
      </c>
      <c r="AU252" s="64"/>
    </row>
    <row r="253" spans="1:53" ht="17.25" customHeight="1" x14ac:dyDescent="0.2">
      <c r="A253" s="53" t="s">
        <v>302</v>
      </c>
      <c r="B253" s="53" t="s">
        <v>303</v>
      </c>
      <c r="C253" s="53" t="s">
        <v>103</v>
      </c>
      <c r="D253" s="53" t="s">
        <v>104</v>
      </c>
      <c r="E253" s="53" t="s">
        <v>44</v>
      </c>
      <c r="F253" s="53">
        <v>39775403</v>
      </c>
      <c r="G253" s="53" t="s">
        <v>309</v>
      </c>
      <c r="H253" s="114">
        <v>517</v>
      </c>
      <c r="I253" s="84">
        <v>1573</v>
      </c>
      <c r="J253" s="53" t="s">
        <v>92</v>
      </c>
      <c r="K253" s="53">
        <v>318</v>
      </c>
      <c r="L253" s="55">
        <v>44231</v>
      </c>
      <c r="M253" s="91">
        <v>45971420</v>
      </c>
      <c r="N253" s="57">
        <v>44996269</v>
      </c>
      <c r="O253" s="57">
        <v>975151</v>
      </c>
      <c r="P253" s="58"/>
      <c r="Q253" s="58"/>
      <c r="R253" s="58"/>
      <c r="S253" s="58"/>
      <c r="T253" s="58">
        <v>1730</v>
      </c>
      <c r="U253" s="58">
        <v>975151</v>
      </c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9">
        <f t="shared" si="37"/>
        <v>975151</v>
      </c>
      <c r="AO253" s="60"/>
      <c r="AP253" s="61"/>
      <c r="AQ253" s="62">
        <f t="shared" si="38"/>
        <v>0</v>
      </c>
      <c r="AR253" s="63" t="s">
        <v>47</v>
      </c>
      <c r="AS253" s="21" t="s">
        <v>114</v>
      </c>
      <c r="AT253" s="21" t="s">
        <v>115</v>
      </c>
      <c r="AU253" s="64"/>
    </row>
    <row r="254" spans="1:53" ht="17.25" customHeight="1" x14ac:dyDescent="0.2">
      <c r="A254" s="53" t="s">
        <v>302</v>
      </c>
      <c r="B254" s="53" t="s">
        <v>303</v>
      </c>
      <c r="C254" s="53" t="s">
        <v>103</v>
      </c>
      <c r="D254" s="53" t="s">
        <v>104</v>
      </c>
      <c r="E254" s="53" t="s">
        <v>44</v>
      </c>
      <c r="F254" s="53">
        <v>52712123</v>
      </c>
      <c r="G254" s="53" t="s">
        <v>310</v>
      </c>
      <c r="H254" s="114">
        <v>518</v>
      </c>
      <c r="I254" s="84">
        <v>1563</v>
      </c>
      <c r="J254" s="53" t="s">
        <v>92</v>
      </c>
      <c r="K254" s="53">
        <v>301</v>
      </c>
      <c r="L254" s="55">
        <v>44230</v>
      </c>
      <c r="M254" s="91">
        <v>45971420</v>
      </c>
      <c r="N254" s="57">
        <v>45553498</v>
      </c>
      <c r="O254" s="57">
        <v>417922</v>
      </c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>
        <v>8406</v>
      </c>
      <c r="AE254" s="58">
        <v>417922</v>
      </c>
      <c r="AF254" s="58"/>
      <c r="AG254" s="58"/>
      <c r="AH254" s="58"/>
      <c r="AI254" s="58"/>
      <c r="AJ254" s="58"/>
      <c r="AK254" s="58"/>
      <c r="AL254" s="58"/>
      <c r="AM254" s="58"/>
      <c r="AN254" s="59">
        <f t="shared" si="37"/>
        <v>417922</v>
      </c>
      <c r="AO254" s="60"/>
      <c r="AP254" s="61"/>
      <c r="AQ254" s="62">
        <f t="shared" si="38"/>
        <v>0</v>
      </c>
      <c r="AR254" s="63" t="s">
        <v>47</v>
      </c>
      <c r="AS254" s="21" t="s">
        <v>114</v>
      </c>
      <c r="AT254" s="21" t="s">
        <v>115</v>
      </c>
      <c r="AU254" s="64"/>
    </row>
    <row r="255" spans="1:53" ht="17.25" customHeight="1" x14ac:dyDescent="0.2">
      <c r="A255" s="53" t="s">
        <v>302</v>
      </c>
      <c r="B255" s="53" t="s">
        <v>303</v>
      </c>
      <c r="C255" s="53" t="s">
        <v>103</v>
      </c>
      <c r="D255" s="53" t="s">
        <v>104</v>
      </c>
      <c r="E255" s="53" t="s">
        <v>44</v>
      </c>
      <c r="F255" s="53">
        <v>1140849881</v>
      </c>
      <c r="G255" s="53" t="s">
        <v>311</v>
      </c>
      <c r="H255" s="114">
        <v>519</v>
      </c>
      <c r="I255" s="84">
        <v>1523</v>
      </c>
      <c r="J255" s="53" t="s">
        <v>92</v>
      </c>
      <c r="K255" s="53">
        <v>319</v>
      </c>
      <c r="L255" s="55">
        <v>44229</v>
      </c>
      <c r="M255" s="91">
        <v>29981358</v>
      </c>
      <c r="N255" s="57">
        <v>29890505</v>
      </c>
      <c r="O255" s="57">
        <v>90853</v>
      </c>
      <c r="P255" s="58"/>
      <c r="Q255" s="58"/>
      <c r="R255" s="58"/>
      <c r="S255" s="58"/>
      <c r="T255" s="58">
        <v>1731</v>
      </c>
      <c r="U255" s="58">
        <v>90853</v>
      </c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9">
        <f t="shared" si="37"/>
        <v>90853</v>
      </c>
      <c r="AO255" s="60"/>
      <c r="AP255" s="61"/>
      <c r="AQ255" s="62">
        <f t="shared" si="38"/>
        <v>0</v>
      </c>
      <c r="AR255" s="63" t="s">
        <v>47</v>
      </c>
      <c r="AS255" s="21" t="s">
        <v>114</v>
      </c>
      <c r="AT255" s="21" t="s">
        <v>115</v>
      </c>
      <c r="AU255" s="64"/>
    </row>
    <row r="256" spans="1:53" ht="16.5" customHeight="1" x14ac:dyDescent="0.2">
      <c r="A256" s="53" t="s">
        <v>302</v>
      </c>
      <c r="B256" s="53" t="s">
        <v>303</v>
      </c>
      <c r="C256" s="53" t="s">
        <v>103</v>
      </c>
      <c r="D256" s="53" t="s">
        <v>104</v>
      </c>
      <c r="E256" s="53" t="s">
        <v>44</v>
      </c>
      <c r="F256" s="53">
        <v>1022433722</v>
      </c>
      <c r="G256" s="53" t="s">
        <v>312</v>
      </c>
      <c r="H256" s="114">
        <v>520</v>
      </c>
      <c r="I256" s="84">
        <v>1536</v>
      </c>
      <c r="J256" s="53" t="s">
        <v>92</v>
      </c>
      <c r="K256" s="53">
        <v>312</v>
      </c>
      <c r="L256" s="55">
        <v>44229</v>
      </c>
      <c r="M256" s="91">
        <v>24984465</v>
      </c>
      <c r="N256" s="57">
        <v>24908755</v>
      </c>
      <c r="O256" s="57">
        <v>75710</v>
      </c>
      <c r="P256" s="58"/>
      <c r="Q256" s="58"/>
      <c r="R256" s="58"/>
      <c r="S256" s="58"/>
      <c r="T256" s="58">
        <v>1729</v>
      </c>
      <c r="U256" s="58">
        <v>75710</v>
      </c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9">
        <f t="shared" si="37"/>
        <v>75710</v>
      </c>
      <c r="AO256" s="60"/>
      <c r="AP256" s="61"/>
      <c r="AQ256" s="62">
        <f t="shared" si="38"/>
        <v>0</v>
      </c>
      <c r="AR256" s="63" t="s">
        <v>47</v>
      </c>
      <c r="AS256" s="21" t="s">
        <v>114</v>
      </c>
      <c r="AT256" s="21" t="s">
        <v>115</v>
      </c>
      <c r="AU256" s="64"/>
    </row>
    <row r="257" spans="1:54" ht="14.1" customHeight="1" x14ac:dyDescent="0.2">
      <c r="A257" s="53" t="s">
        <v>302</v>
      </c>
      <c r="B257" s="53" t="s">
        <v>303</v>
      </c>
      <c r="C257" s="53" t="s">
        <v>103</v>
      </c>
      <c r="D257" s="53" t="s">
        <v>104</v>
      </c>
      <c r="E257" s="53" t="s">
        <v>44</v>
      </c>
      <c r="F257" s="53">
        <v>79586121</v>
      </c>
      <c r="G257" s="53" t="s">
        <v>313</v>
      </c>
      <c r="H257" s="114">
        <v>521</v>
      </c>
      <c r="I257" s="84">
        <v>1535</v>
      </c>
      <c r="J257" s="53" t="s">
        <v>92</v>
      </c>
      <c r="K257" s="53">
        <v>310</v>
      </c>
      <c r="L257" s="55">
        <v>44229</v>
      </c>
      <c r="M257" s="91">
        <v>24984465</v>
      </c>
      <c r="N257" s="57">
        <v>24908755</v>
      </c>
      <c r="O257" s="57">
        <v>75710</v>
      </c>
      <c r="P257" s="58"/>
      <c r="Q257" s="58"/>
      <c r="R257" s="58"/>
      <c r="S257" s="58"/>
      <c r="T257" s="58">
        <v>1728</v>
      </c>
      <c r="U257" s="58">
        <v>75710</v>
      </c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9">
        <f t="shared" si="37"/>
        <v>75710</v>
      </c>
      <c r="AO257" s="60"/>
      <c r="AP257" s="61"/>
      <c r="AQ257" s="62">
        <f t="shared" si="38"/>
        <v>0</v>
      </c>
      <c r="AR257" s="63" t="s">
        <v>47</v>
      </c>
      <c r="AS257" s="21" t="s">
        <v>114</v>
      </c>
      <c r="AT257" s="21" t="s">
        <v>115</v>
      </c>
      <c r="AU257" s="64"/>
    </row>
    <row r="258" spans="1:54" ht="18" customHeight="1" x14ac:dyDescent="0.2">
      <c r="A258" s="53" t="s">
        <v>302</v>
      </c>
      <c r="B258" s="53" t="s">
        <v>303</v>
      </c>
      <c r="C258" s="53" t="s">
        <v>103</v>
      </c>
      <c r="D258" s="53" t="s">
        <v>104</v>
      </c>
      <c r="E258" s="53" t="s">
        <v>44</v>
      </c>
      <c r="F258" s="53">
        <v>1013661956</v>
      </c>
      <c r="G258" s="53" t="s">
        <v>314</v>
      </c>
      <c r="H258" s="114">
        <v>522</v>
      </c>
      <c r="I258" s="84">
        <v>1537</v>
      </c>
      <c r="J258" s="53" t="s">
        <v>92</v>
      </c>
      <c r="K258" s="53">
        <v>304</v>
      </c>
      <c r="L258" s="55">
        <v>44229</v>
      </c>
      <c r="M258" s="91">
        <v>45971420</v>
      </c>
      <c r="N258" s="57">
        <v>45692805</v>
      </c>
      <c r="O258" s="57">
        <v>278615</v>
      </c>
      <c r="P258" s="58"/>
      <c r="Q258" s="58"/>
      <c r="R258" s="58"/>
      <c r="S258" s="58"/>
      <c r="T258" s="58">
        <v>1724</v>
      </c>
      <c r="U258" s="58">
        <v>278615</v>
      </c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9">
        <f t="shared" si="37"/>
        <v>278615</v>
      </c>
      <c r="AO258" s="60"/>
      <c r="AP258" s="61"/>
      <c r="AQ258" s="62">
        <f t="shared" si="38"/>
        <v>0</v>
      </c>
      <c r="AR258" s="63" t="s">
        <v>47</v>
      </c>
      <c r="AS258" s="21" t="s">
        <v>48</v>
      </c>
      <c r="AT258" s="21" t="s">
        <v>49</v>
      </c>
      <c r="AU258" s="64"/>
      <c r="BB258" s="93"/>
    </row>
    <row r="259" spans="1:54" ht="13.5" customHeight="1" x14ac:dyDescent="0.2">
      <c r="A259" s="53" t="s">
        <v>302</v>
      </c>
      <c r="B259" s="53" t="s">
        <v>303</v>
      </c>
      <c r="C259" s="53" t="s">
        <v>103</v>
      </c>
      <c r="D259" s="53" t="s">
        <v>104</v>
      </c>
      <c r="E259" s="53" t="s">
        <v>44</v>
      </c>
      <c r="F259" s="53">
        <v>52334465</v>
      </c>
      <c r="G259" s="53" t="s">
        <v>315</v>
      </c>
      <c r="H259" s="114">
        <v>884</v>
      </c>
      <c r="I259" s="84">
        <v>2256</v>
      </c>
      <c r="J259" s="53" t="s">
        <v>92</v>
      </c>
      <c r="K259" s="53">
        <v>729</v>
      </c>
      <c r="L259" s="55">
        <v>44257</v>
      </c>
      <c r="M259" s="91">
        <v>54511560</v>
      </c>
      <c r="N259" s="57">
        <v>53966444</v>
      </c>
      <c r="O259" s="57">
        <v>545116</v>
      </c>
      <c r="P259" s="58"/>
      <c r="Q259" s="58"/>
      <c r="R259" s="58"/>
      <c r="S259" s="58"/>
      <c r="T259" s="58">
        <v>1735</v>
      </c>
      <c r="U259" s="58">
        <v>545116</v>
      </c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9">
        <f t="shared" si="37"/>
        <v>545116</v>
      </c>
      <c r="AO259" s="60"/>
      <c r="AP259" s="61"/>
      <c r="AQ259" s="62">
        <f t="shared" si="38"/>
        <v>0</v>
      </c>
      <c r="AR259" s="63" t="s">
        <v>47</v>
      </c>
      <c r="AS259" s="21" t="s">
        <v>114</v>
      </c>
      <c r="AT259" s="21" t="s">
        <v>115</v>
      </c>
      <c r="AU259" s="64"/>
    </row>
    <row r="260" spans="1:54" ht="14.1" customHeight="1" x14ac:dyDescent="0.2">
      <c r="A260" s="53" t="s">
        <v>302</v>
      </c>
      <c r="B260" s="53" t="s">
        <v>303</v>
      </c>
      <c r="C260" s="53" t="s">
        <v>103</v>
      </c>
      <c r="D260" s="53" t="s">
        <v>104</v>
      </c>
      <c r="E260" s="53" t="s">
        <v>44</v>
      </c>
      <c r="F260" s="53">
        <v>52957373</v>
      </c>
      <c r="G260" s="53" t="s">
        <v>316</v>
      </c>
      <c r="H260" s="89">
        <v>902</v>
      </c>
      <c r="I260" s="84">
        <v>2246</v>
      </c>
      <c r="J260" s="53" t="s">
        <v>92</v>
      </c>
      <c r="K260" s="53">
        <v>710</v>
      </c>
      <c r="L260" s="55">
        <v>44256</v>
      </c>
      <c r="M260" s="91">
        <v>22713150</v>
      </c>
      <c r="N260" s="57">
        <v>22637440</v>
      </c>
      <c r="O260" s="57">
        <v>75710</v>
      </c>
      <c r="P260" s="58"/>
      <c r="Q260" s="58"/>
      <c r="R260" s="58"/>
      <c r="S260" s="58"/>
      <c r="T260" s="58">
        <v>1734</v>
      </c>
      <c r="U260" s="58">
        <v>75710</v>
      </c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9">
        <f t="shared" si="37"/>
        <v>75710</v>
      </c>
      <c r="AO260" s="60"/>
      <c r="AP260" s="61"/>
      <c r="AQ260" s="62">
        <f t="shared" si="38"/>
        <v>0</v>
      </c>
      <c r="AR260" s="63" t="s">
        <v>47</v>
      </c>
      <c r="AS260" s="21" t="s">
        <v>114</v>
      </c>
      <c r="AT260" s="21" t="s">
        <v>115</v>
      </c>
      <c r="AU260" s="64"/>
    </row>
    <row r="261" spans="1:54" ht="14.1" customHeight="1" x14ac:dyDescent="0.2">
      <c r="A261" s="53" t="s">
        <v>302</v>
      </c>
      <c r="B261" s="53" t="s">
        <v>303</v>
      </c>
      <c r="C261" s="53" t="s">
        <v>103</v>
      </c>
      <c r="D261" s="53" t="s">
        <v>104</v>
      </c>
      <c r="E261" s="53" t="s">
        <v>44</v>
      </c>
      <c r="F261" s="53">
        <v>1022400072</v>
      </c>
      <c r="G261" s="53" t="s">
        <v>317</v>
      </c>
      <c r="H261" s="89">
        <v>917</v>
      </c>
      <c r="I261" s="84">
        <v>2426</v>
      </c>
      <c r="J261" s="53" t="s">
        <v>92</v>
      </c>
      <c r="K261" s="53">
        <v>783</v>
      </c>
      <c r="L261" s="55">
        <v>44267</v>
      </c>
      <c r="M261" s="91">
        <v>39702590</v>
      </c>
      <c r="N261" s="57">
        <v>38727439</v>
      </c>
      <c r="O261" s="57">
        <v>975151</v>
      </c>
      <c r="P261" s="58"/>
      <c r="Q261" s="58"/>
      <c r="R261" s="58"/>
      <c r="S261" s="58"/>
      <c r="T261" s="58">
        <v>1736</v>
      </c>
      <c r="U261" s="58">
        <v>975151</v>
      </c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9">
        <f t="shared" si="37"/>
        <v>975151</v>
      </c>
      <c r="AO261" s="60"/>
      <c r="AP261" s="61"/>
      <c r="AQ261" s="62">
        <f t="shared" si="38"/>
        <v>0</v>
      </c>
      <c r="AR261" s="63" t="s">
        <v>47</v>
      </c>
      <c r="AS261" s="21" t="s">
        <v>114</v>
      </c>
      <c r="AT261" s="21" t="s">
        <v>115</v>
      </c>
      <c r="AU261" s="64"/>
    </row>
    <row r="262" spans="1:54" ht="14.1" customHeight="1" x14ac:dyDescent="0.2">
      <c r="A262" s="53" t="s">
        <v>302</v>
      </c>
      <c r="B262" s="53" t="s">
        <v>303</v>
      </c>
      <c r="C262" s="53" t="s">
        <v>103</v>
      </c>
      <c r="D262" s="53" t="s">
        <v>104</v>
      </c>
      <c r="E262" s="53" t="s">
        <v>44</v>
      </c>
      <c r="F262" s="53">
        <v>1018479876</v>
      </c>
      <c r="G262" s="53" t="s">
        <v>318</v>
      </c>
      <c r="H262" s="89">
        <v>919</v>
      </c>
      <c r="I262" s="84">
        <v>3820</v>
      </c>
      <c r="J262" s="53" t="s">
        <v>92</v>
      </c>
      <c r="K262" s="53">
        <v>882</v>
      </c>
      <c r="L262" s="55">
        <v>44281</v>
      </c>
      <c r="M262" s="91">
        <v>37612980</v>
      </c>
      <c r="N262" s="57">
        <v>37055751</v>
      </c>
      <c r="O262" s="57">
        <v>557229</v>
      </c>
      <c r="P262" s="58"/>
      <c r="Q262" s="58"/>
      <c r="R262" s="58"/>
      <c r="S262" s="58"/>
      <c r="T262" s="58">
        <v>1737</v>
      </c>
      <c r="U262" s="58">
        <v>557229</v>
      </c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9">
        <f t="shared" si="37"/>
        <v>557229</v>
      </c>
      <c r="AO262" s="60"/>
      <c r="AP262" s="61"/>
      <c r="AQ262" s="62">
        <f t="shared" si="38"/>
        <v>0</v>
      </c>
      <c r="AR262" s="63" t="s">
        <v>47</v>
      </c>
      <c r="AS262" s="21" t="s">
        <v>114</v>
      </c>
      <c r="AT262" s="21" t="s">
        <v>115</v>
      </c>
      <c r="AU262" s="64"/>
    </row>
    <row r="263" spans="1:54" ht="14.1" customHeight="1" x14ac:dyDescent="0.2">
      <c r="A263" s="53" t="s">
        <v>302</v>
      </c>
      <c r="B263" s="53" t="s">
        <v>303</v>
      </c>
      <c r="C263" s="53" t="s">
        <v>103</v>
      </c>
      <c r="D263" s="53" t="s">
        <v>104</v>
      </c>
      <c r="E263" s="53" t="s">
        <v>44</v>
      </c>
      <c r="F263" s="53">
        <v>1013635308</v>
      </c>
      <c r="G263" s="53" t="s">
        <v>319</v>
      </c>
      <c r="H263" s="89">
        <v>1236</v>
      </c>
      <c r="I263" s="84">
        <v>3990</v>
      </c>
      <c r="J263" s="53" t="s">
        <v>92</v>
      </c>
      <c r="K263" s="53">
        <v>999</v>
      </c>
      <c r="L263" s="55">
        <v>44298</v>
      </c>
      <c r="M263" s="91">
        <v>18170520</v>
      </c>
      <c r="N263" s="57">
        <v>18019100</v>
      </c>
      <c r="O263" s="57">
        <v>151420</v>
      </c>
      <c r="P263" s="58"/>
      <c r="Q263" s="58"/>
      <c r="R263" s="58"/>
      <c r="S263" s="58"/>
      <c r="T263" s="58">
        <v>1738</v>
      </c>
      <c r="U263" s="58">
        <v>151420</v>
      </c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9">
        <f t="shared" si="37"/>
        <v>151420</v>
      </c>
      <c r="AO263" s="60"/>
      <c r="AP263" s="61"/>
      <c r="AQ263" s="62">
        <f t="shared" si="38"/>
        <v>0</v>
      </c>
      <c r="AR263" s="63" t="s">
        <v>47</v>
      </c>
      <c r="AS263" s="21" t="s">
        <v>114</v>
      </c>
      <c r="AT263" s="21" t="s">
        <v>115</v>
      </c>
      <c r="AU263" s="64"/>
    </row>
    <row r="264" spans="1:54" ht="14.1" customHeight="1" x14ac:dyDescent="0.2">
      <c r="A264" s="53" t="s">
        <v>302</v>
      </c>
      <c r="B264" s="53" t="s">
        <v>303</v>
      </c>
      <c r="C264" s="53" t="s">
        <v>103</v>
      </c>
      <c r="D264" s="53" t="s">
        <v>104</v>
      </c>
      <c r="E264" s="53" t="s">
        <v>44</v>
      </c>
      <c r="F264" s="53">
        <v>1013661956</v>
      </c>
      <c r="G264" s="53" t="s">
        <v>314</v>
      </c>
      <c r="H264" s="89">
        <v>3307</v>
      </c>
      <c r="I264" s="84">
        <v>10433</v>
      </c>
      <c r="J264" s="53" t="s">
        <v>92</v>
      </c>
      <c r="K264" s="53">
        <v>304</v>
      </c>
      <c r="L264" s="55">
        <v>44229</v>
      </c>
      <c r="M264" s="91">
        <v>1671688</v>
      </c>
      <c r="N264" s="57">
        <v>0</v>
      </c>
      <c r="O264" s="57">
        <v>1671688</v>
      </c>
      <c r="P264" s="58"/>
      <c r="Q264" s="58"/>
      <c r="R264" s="58"/>
      <c r="S264" s="58"/>
      <c r="T264" s="58">
        <v>1725</v>
      </c>
      <c r="U264" s="58">
        <v>1671688</v>
      </c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9">
        <f t="shared" si="37"/>
        <v>1671688</v>
      </c>
      <c r="AO264" s="60"/>
      <c r="AP264" s="61"/>
      <c r="AQ264" s="62">
        <f t="shared" si="38"/>
        <v>0</v>
      </c>
      <c r="AR264" s="63" t="s">
        <v>47</v>
      </c>
      <c r="AS264" s="21" t="s">
        <v>114</v>
      </c>
      <c r="AT264" s="21" t="s">
        <v>115</v>
      </c>
      <c r="AU264" s="64"/>
    </row>
    <row r="265" spans="1:54" ht="14.1" customHeight="1" x14ac:dyDescent="0.2">
      <c r="A265" s="53" t="s">
        <v>302</v>
      </c>
      <c r="B265" s="53" t="s">
        <v>303</v>
      </c>
      <c r="C265" s="53" t="s">
        <v>103</v>
      </c>
      <c r="D265" s="53" t="s">
        <v>104</v>
      </c>
      <c r="E265" s="53" t="s">
        <v>44</v>
      </c>
      <c r="F265" s="53">
        <v>1057584339</v>
      </c>
      <c r="G265" s="53" t="s">
        <v>307</v>
      </c>
      <c r="H265" s="89">
        <v>3308</v>
      </c>
      <c r="I265" s="84">
        <v>10430</v>
      </c>
      <c r="J265" s="53" t="s">
        <v>92</v>
      </c>
      <c r="K265" s="53">
        <v>309</v>
      </c>
      <c r="L265" s="55">
        <v>44229</v>
      </c>
      <c r="M265" s="91">
        <v>1810995</v>
      </c>
      <c r="N265" s="57">
        <v>0</v>
      </c>
      <c r="O265" s="57">
        <v>1810995</v>
      </c>
      <c r="P265" s="58"/>
      <c r="Q265" s="58"/>
      <c r="R265" s="58"/>
      <c r="S265" s="58"/>
      <c r="T265" s="58">
        <v>1727</v>
      </c>
      <c r="U265" s="58">
        <v>1810995</v>
      </c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9">
        <f t="shared" si="37"/>
        <v>1810995</v>
      </c>
      <c r="AO265" s="60"/>
      <c r="AP265" s="61"/>
      <c r="AQ265" s="62">
        <f t="shared" si="38"/>
        <v>0</v>
      </c>
      <c r="AR265" s="63" t="s">
        <v>47</v>
      </c>
      <c r="AS265" s="21" t="s">
        <v>114</v>
      </c>
      <c r="AT265" s="21" t="s">
        <v>115</v>
      </c>
      <c r="AU265" s="64"/>
    </row>
    <row r="266" spans="1:54" ht="15.75" customHeight="1" x14ac:dyDescent="0.2">
      <c r="A266" s="53" t="s">
        <v>302</v>
      </c>
      <c r="B266" s="53" t="s">
        <v>303</v>
      </c>
      <c r="C266" s="53" t="s">
        <v>103</v>
      </c>
      <c r="D266" s="53" t="s">
        <v>104</v>
      </c>
      <c r="E266" s="53" t="s">
        <v>44</v>
      </c>
      <c r="F266" s="53">
        <v>1140849881</v>
      </c>
      <c r="G266" s="53" t="s">
        <v>311</v>
      </c>
      <c r="H266" s="89">
        <v>3309</v>
      </c>
      <c r="I266" s="84">
        <v>10377</v>
      </c>
      <c r="J266" s="53" t="s">
        <v>92</v>
      </c>
      <c r="K266" s="53">
        <v>319</v>
      </c>
      <c r="L266" s="55">
        <v>44229</v>
      </c>
      <c r="M266" s="91">
        <v>1181084</v>
      </c>
      <c r="N266" s="57">
        <v>0</v>
      </c>
      <c r="O266" s="57">
        <v>1181084</v>
      </c>
      <c r="P266" s="58"/>
      <c r="Q266" s="58"/>
      <c r="R266" s="58"/>
      <c r="S266" s="58"/>
      <c r="T266" s="58">
        <v>1732</v>
      </c>
      <c r="U266" s="58">
        <v>1181084</v>
      </c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9">
        <f t="shared" si="37"/>
        <v>1181084</v>
      </c>
      <c r="AO266" s="60"/>
      <c r="AP266" s="61"/>
      <c r="AQ266" s="62">
        <f t="shared" si="38"/>
        <v>0</v>
      </c>
      <c r="AR266" s="63" t="s">
        <v>47</v>
      </c>
      <c r="AS266" s="21" t="s">
        <v>114</v>
      </c>
      <c r="AT266" s="21" t="s">
        <v>115</v>
      </c>
      <c r="AU266" s="64"/>
    </row>
    <row r="267" spans="1:54" ht="12.75" customHeight="1" x14ac:dyDescent="0.2">
      <c r="A267" s="53" t="s">
        <v>302</v>
      </c>
      <c r="B267" s="53" t="s">
        <v>303</v>
      </c>
      <c r="C267" s="53" t="s">
        <v>103</v>
      </c>
      <c r="D267" s="53" t="s">
        <v>104</v>
      </c>
      <c r="E267" s="53" t="s">
        <v>44</v>
      </c>
      <c r="F267" s="53">
        <v>52710380</v>
      </c>
      <c r="G267" s="53" t="s">
        <v>320</v>
      </c>
      <c r="H267" s="90">
        <v>698</v>
      </c>
      <c r="I267" s="84">
        <v>2190</v>
      </c>
      <c r="J267" s="53" t="s">
        <v>92</v>
      </c>
      <c r="K267" s="53">
        <v>652</v>
      </c>
      <c r="L267" s="55">
        <v>44252</v>
      </c>
      <c r="M267" s="91">
        <v>43881810</v>
      </c>
      <c r="N267" s="57">
        <v>42628044</v>
      </c>
      <c r="O267" s="57">
        <v>1253766</v>
      </c>
      <c r="P267" s="58"/>
      <c r="Q267" s="58"/>
      <c r="R267" s="58"/>
      <c r="S267" s="58"/>
      <c r="T267" s="58">
        <v>1622</v>
      </c>
      <c r="U267" s="58">
        <v>1253766</v>
      </c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9">
        <f t="shared" si="37"/>
        <v>1253766</v>
      </c>
      <c r="AO267" s="60"/>
      <c r="AP267" s="61"/>
      <c r="AQ267" s="62">
        <f t="shared" si="38"/>
        <v>0</v>
      </c>
      <c r="AR267" s="63" t="s">
        <v>47</v>
      </c>
      <c r="AS267" s="21" t="s">
        <v>114</v>
      </c>
      <c r="AT267" s="21" t="s">
        <v>115</v>
      </c>
      <c r="AU267" s="64"/>
    </row>
    <row r="268" spans="1:54" ht="12.75" customHeight="1" x14ac:dyDescent="0.2">
      <c r="A268" s="53" t="s">
        <v>302</v>
      </c>
      <c r="B268" s="53" t="s">
        <v>303</v>
      </c>
      <c r="C268" s="53" t="s">
        <v>103</v>
      </c>
      <c r="D268" s="53" t="s">
        <v>104</v>
      </c>
      <c r="E268" s="53" t="s">
        <v>44</v>
      </c>
      <c r="F268" s="53">
        <v>1019062384</v>
      </c>
      <c r="G268" s="53" t="s">
        <v>321</v>
      </c>
      <c r="H268" s="90">
        <v>699</v>
      </c>
      <c r="I268" s="84">
        <v>2046</v>
      </c>
      <c r="J268" s="53" t="s">
        <v>92</v>
      </c>
      <c r="K268" s="53">
        <v>574</v>
      </c>
      <c r="L268" s="55">
        <v>44244</v>
      </c>
      <c r="M268" s="91">
        <v>43881810</v>
      </c>
      <c r="N268" s="57">
        <v>43603195</v>
      </c>
      <c r="O268" s="57">
        <v>278615</v>
      </c>
      <c r="P268" s="58"/>
      <c r="Q268" s="58"/>
      <c r="R268" s="58"/>
      <c r="S268" s="58"/>
      <c r="T268" s="58">
        <v>1621</v>
      </c>
      <c r="U268" s="58">
        <v>278615</v>
      </c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9">
        <f t="shared" si="37"/>
        <v>278615</v>
      </c>
      <c r="AO268" s="60"/>
      <c r="AP268" s="61"/>
      <c r="AQ268" s="62">
        <f t="shared" si="38"/>
        <v>0</v>
      </c>
      <c r="AR268" s="63" t="s">
        <v>47</v>
      </c>
      <c r="AS268" s="21" t="s">
        <v>114</v>
      </c>
      <c r="AT268" s="21" t="s">
        <v>115</v>
      </c>
      <c r="AU268" s="64"/>
    </row>
    <row r="269" spans="1:54" ht="14.1" customHeight="1" x14ac:dyDescent="0.2">
      <c r="A269" s="53" t="s">
        <v>302</v>
      </c>
      <c r="B269" s="53" t="s">
        <v>303</v>
      </c>
      <c r="C269" s="53" t="s">
        <v>103</v>
      </c>
      <c r="D269" s="53" t="s">
        <v>104</v>
      </c>
      <c r="E269" s="53" t="s">
        <v>44</v>
      </c>
      <c r="F269" s="53">
        <v>80036806</v>
      </c>
      <c r="G269" s="53" t="s">
        <v>322</v>
      </c>
      <c r="H269" s="90">
        <v>565</v>
      </c>
      <c r="I269" s="84">
        <v>2054</v>
      </c>
      <c r="J269" s="53" t="s">
        <v>92</v>
      </c>
      <c r="K269" s="53">
        <v>573</v>
      </c>
      <c r="L269" s="55">
        <v>44244</v>
      </c>
      <c r="M269" s="91">
        <v>28618569</v>
      </c>
      <c r="N269" s="57">
        <v>28527716</v>
      </c>
      <c r="O269" s="57">
        <v>90853</v>
      </c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9">
        <f t="shared" si="37"/>
        <v>0</v>
      </c>
      <c r="AO269" s="60"/>
      <c r="AP269" s="61"/>
      <c r="AQ269" s="62">
        <f t="shared" si="38"/>
        <v>90853</v>
      </c>
      <c r="AR269" s="63" t="s">
        <v>47</v>
      </c>
      <c r="AS269" s="21" t="s">
        <v>114</v>
      </c>
      <c r="AT269" s="21" t="s">
        <v>115</v>
      </c>
      <c r="AU269" s="64"/>
    </row>
    <row r="270" spans="1:54" ht="14.1" customHeight="1" x14ac:dyDescent="0.2">
      <c r="A270" s="53" t="s">
        <v>302</v>
      </c>
      <c r="B270" s="53" t="s">
        <v>303</v>
      </c>
      <c r="C270" s="53" t="s">
        <v>103</v>
      </c>
      <c r="D270" s="53" t="s">
        <v>104</v>
      </c>
      <c r="E270" s="53" t="s">
        <v>44</v>
      </c>
      <c r="F270" s="53">
        <v>1026587142</v>
      </c>
      <c r="G270" s="53" t="s">
        <v>323</v>
      </c>
      <c r="H270" s="90">
        <v>568</v>
      </c>
      <c r="I270" s="84">
        <v>2168</v>
      </c>
      <c r="J270" s="53" t="s">
        <v>92</v>
      </c>
      <c r="K270" s="53">
        <v>519</v>
      </c>
      <c r="L270" s="55">
        <v>44250</v>
      </c>
      <c r="M270" s="91">
        <v>43881810</v>
      </c>
      <c r="N270" s="57">
        <v>42906659</v>
      </c>
      <c r="O270" s="57">
        <v>975151</v>
      </c>
      <c r="P270" s="58"/>
      <c r="Q270" s="58"/>
      <c r="R270" s="58">
        <v>672</v>
      </c>
      <c r="S270" s="58">
        <v>975151</v>
      </c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9">
        <f t="shared" si="37"/>
        <v>975151</v>
      </c>
      <c r="AO270" s="60"/>
      <c r="AP270" s="61"/>
      <c r="AQ270" s="62">
        <f t="shared" si="38"/>
        <v>0</v>
      </c>
      <c r="AR270" s="63" t="s">
        <v>47</v>
      </c>
      <c r="AS270" s="21" t="s">
        <v>114</v>
      </c>
      <c r="AT270" s="21" t="s">
        <v>115</v>
      </c>
      <c r="AU270" s="64"/>
    </row>
    <row r="271" spans="1:54" ht="14.1" customHeight="1" x14ac:dyDescent="0.2">
      <c r="A271" s="53" t="s">
        <v>302</v>
      </c>
      <c r="B271" s="53" t="s">
        <v>303</v>
      </c>
      <c r="C271" s="53" t="s">
        <v>103</v>
      </c>
      <c r="D271" s="53" t="s">
        <v>104</v>
      </c>
      <c r="E271" s="53" t="s">
        <v>44</v>
      </c>
      <c r="F271" s="53">
        <v>1032427983</v>
      </c>
      <c r="G271" s="53" t="s">
        <v>324</v>
      </c>
      <c r="H271" s="89">
        <v>1823</v>
      </c>
      <c r="I271" s="84">
        <v>4697</v>
      </c>
      <c r="J271" s="53" t="s">
        <v>92</v>
      </c>
      <c r="K271" s="53">
        <v>1378</v>
      </c>
      <c r="L271" s="55">
        <v>44393</v>
      </c>
      <c r="M271" s="91">
        <v>22985710</v>
      </c>
      <c r="N271" s="57">
        <v>18806490</v>
      </c>
      <c r="O271" s="57">
        <v>4179220</v>
      </c>
      <c r="P271" s="58"/>
      <c r="Q271" s="58"/>
      <c r="R271" s="58">
        <v>661</v>
      </c>
      <c r="S271" s="58">
        <v>4179220</v>
      </c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9">
        <f t="shared" si="37"/>
        <v>4179220</v>
      </c>
      <c r="AO271" s="60"/>
      <c r="AP271" s="61"/>
      <c r="AQ271" s="62">
        <f t="shared" si="38"/>
        <v>0</v>
      </c>
      <c r="AR271" s="63" t="s">
        <v>47</v>
      </c>
      <c r="AS271" s="21" t="s">
        <v>114</v>
      </c>
      <c r="AT271" s="21" t="s">
        <v>115</v>
      </c>
      <c r="AU271" s="64"/>
      <c r="BB271" s="93"/>
    </row>
    <row r="272" spans="1:54" ht="14.1" customHeight="1" x14ac:dyDescent="0.2">
      <c r="A272" s="53" t="s">
        <v>302</v>
      </c>
      <c r="B272" s="53" t="s">
        <v>303</v>
      </c>
      <c r="C272" s="53" t="s">
        <v>103</v>
      </c>
      <c r="D272" s="53" t="s">
        <v>104</v>
      </c>
      <c r="E272" s="53" t="s">
        <v>44</v>
      </c>
      <c r="F272" s="53">
        <v>52842041</v>
      </c>
      <c r="G272" s="53" t="s">
        <v>325</v>
      </c>
      <c r="H272" s="89">
        <v>1857</v>
      </c>
      <c r="I272" s="84">
        <v>4757</v>
      </c>
      <c r="J272" s="53" t="s">
        <v>92</v>
      </c>
      <c r="K272" s="53">
        <v>1395</v>
      </c>
      <c r="L272" s="55">
        <v>44407</v>
      </c>
      <c r="M272" s="75">
        <v>36341040</v>
      </c>
      <c r="N272" s="57">
        <v>29315106</v>
      </c>
      <c r="O272" s="57">
        <v>7025934</v>
      </c>
      <c r="P272" s="58"/>
      <c r="Q272" s="58"/>
      <c r="R272" s="58">
        <v>416</v>
      </c>
      <c r="S272" s="58">
        <v>7025934</v>
      </c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9">
        <f t="shared" ref="AN272:AN335" si="41">+Q272+S272+U272+W272+Y272+AA272+AC272+AE272+AG272+AI272+AK272+AM272</f>
        <v>7025934</v>
      </c>
      <c r="AO272" s="60"/>
      <c r="AP272" s="61"/>
      <c r="AQ272" s="62">
        <f t="shared" ref="AQ272:AQ335" si="42">+O272-AN272-AP272</f>
        <v>0</v>
      </c>
      <c r="AR272" s="63" t="s">
        <v>47</v>
      </c>
      <c r="AS272" s="21" t="s">
        <v>48</v>
      </c>
      <c r="AT272" s="21" t="s">
        <v>49</v>
      </c>
      <c r="AU272" s="64"/>
    </row>
    <row r="273" spans="1:53" ht="14.1" customHeight="1" x14ac:dyDescent="0.2">
      <c r="A273" s="53" t="s">
        <v>302</v>
      </c>
      <c r="B273" s="53" t="s">
        <v>303</v>
      </c>
      <c r="C273" s="53" t="s">
        <v>103</v>
      </c>
      <c r="D273" s="53" t="s">
        <v>104</v>
      </c>
      <c r="E273" s="53" t="s">
        <v>44</v>
      </c>
      <c r="F273" s="53">
        <v>79894236</v>
      </c>
      <c r="G273" s="53" t="s">
        <v>326</v>
      </c>
      <c r="H273" s="89">
        <v>544</v>
      </c>
      <c r="I273" s="84">
        <v>1824</v>
      </c>
      <c r="J273" s="53" t="s">
        <v>92</v>
      </c>
      <c r="K273" s="53">
        <v>504</v>
      </c>
      <c r="L273" s="55">
        <v>44238</v>
      </c>
      <c r="M273" s="91">
        <v>43881810</v>
      </c>
      <c r="N273" s="57">
        <v>39702590</v>
      </c>
      <c r="O273" s="57">
        <v>4179220</v>
      </c>
      <c r="P273" s="58"/>
      <c r="Q273" s="58"/>
      <c r="R273" s="58">
        <v>46</v>
      </c>
      <c r="S273" s="58">
        <v>4179220</v>
      </c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9">
        <f t="shared" si="41"/>
        <v>4179220</v>
      </c>
      <c r="AO273" s="60"/>
      <c r="AP273" s="61"/>
      <c r="AQ273" s="62">
        <f t="shared" si="42"/>
        <v>0</v>
      </c>
      <c r="AR273" s="63" t="s">
        <v>47</v>
      </c>
      <c r="AS273" s="21" t="s">
        <v>114</v>
      </c>
      <c r="AT273" s="21" t="s">
        <v>115</v>
      </c>
      <c r="AU273" s="64"/>
    </row>
    <row r="274" spans="1:53" ht="14.1" customHeight="1" x14ac:dyDescent="0.2">
      <c r="A274" s="53" t="s">
        <v>302</v>
      </c>
      <c r="B274" s="53" t="s">
        <v>303</v>
      </c>
      <c r="C274" s="53" t="s">
        <v>103</v>
      </c>
      <c r="D274" s="53" t="s">
        <v>104</v>
      </c>
      <c r="E274" s="53" t="s">
        <v>44</v>
      </c>
      <c r="F274" s="53">
        <v>1032447270</v>
      </c>
      <c r="G274" s="53" t="s">
        <v>327</v>
      </c>
      <c r="H274" s="89">
        <v>545</v>
      </c>
      <c r="I274" s="84">
        <v>1825</v>
      </c>
      <c r="J274" s="53" t="s">
        <v>92</v>
      </c>
      <c r="K274" s="53">
        <v>505</v>
      </c>
      <c r="L274" s="55">
        <v>44238</v>
      </c>
      <c r="M274" s="91">
        <v>43881810</v>
      </c>
      <c r="N274" s="57">
        <v>39702590</v>
      </c>
      <c r="O274" s="57">
        <v>4179220</v>
      </c>
      <c r="P274" s="58"/>
      <c r="Q274" s="58"/>
      <c r="R274" s="58">
        <v>45</v>
      </c>
      <c r="S274" s="58">
        <v>4179220</v>
      </c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9">
        <f t="shared" si="41"/>
        <v>4179220</v>
      </c>
      <c r="AO274" s="60"/>
      <c r="AP274" s="61"/>
      <c r="AQ274" s="62">
        <f t="shared" si="42"/>
        <v>0</v>
      </c>
      <c r="AR274" s="63" t="s">
        <v>47</v>
      </c>
      <c r="AS274" s="21" t="s">
        <v>114</v>
      </c>
      <c r="AT274" s="21" t="s">
        <v>115</v>
      </c>
      <c r="AU274" s="64"/>
    </row>
    <row r="275" spans="1:53" ht="14.1" customHeight="1" x14ac:dyDescent="0.2">
      <c r="A275" s="53" t="s">
        <v>302</v>
      </c>
      <c r="B275" s="53" t="s">
        <v>303</v>
      </c>
      <c r="C275" s="53" t="s">
        <v>103</v>
      </c>
      <c r="D275" s="53" t="s">
        <v>104</v>
      </c>
      <c r="E275" s="53" t="s">
        <v>44</v>
      </c>
      <c r="F275" s="53">
        <v>52278154</v>
      </c>
      <c r="G275" s="53" t="s">
        <v>328</v>
      </c>
      <c r="H275" s="89">
        <v>546</v>
      </c>
      <c r="I275" s="84">
        <v>1869</v>
      </c>
      <c r="J275" s="53" t="s">
        <v>92</v>
      </c>
      <c r="K275" s="53">
        <v>513</v>
      </c>
      <c r="L275" s="55">
        <v>44242</v>
      </c>
      <c r="M275" s="91">
        <v>43881810</v>
      </c>
      <c r="N275" s="57">
        <v>38866746</v>
      </c>
      <c r="O275" s="57">
        <v>5015064</v>
      </c>
      <c r="P275" s="58"/>
      <c r="Q275" s="58"/>
      <c r="R275" s="58">
        <v>47</v>
      </c>
      <c r="S275" s="58">
        <v>4179220</v>
      </c>
      <c r="T275" s="58">
        <v>1363</v>
      </c>
      <c r="U275" s="58">
        <v>835844</v>
      </c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9">
        <f t="shared" si="41"/>
        <v>5015064</v>
      </c>
      <c r="AO275" s="60"/>
      <c r="AP275" s="61"/>
      <c r="AQ275" s="62">
        <f t="shared" si="42"/>
        <v>0</v>
      </c>
      <c r="AR275" s="63" t="s">
        <v>47</v>
      </c>
      <c r="AS275" s="21" t="s">
        <v>114</v>
      </c>
      <c r="AT275" s="21" t="s">
        <v>115</v>
      </c>
      <c r="AU275" s="64"/>
    </row>
    <row r="276" spans="1:53" ht="14.1" customHeight="1" x14ac:dyDescent="0.2">
      <c r="A276" s="53" t="s">
        <v>302</v>
      </c>
      <c r="B276" s="53" t="s">
        <v>303</v>
      </c>
      <c r="C276" s="53" t="s">
        <v>103</v>
      </c>
      <c r="D276" s="53" t="s">
        <v>104</v>
      </c>
      <c r="E276" s="53" t="s">
        <v>44</v>
      </c>
      <c r="F276" s="53">
        <v>1022925119</v>
      </c>
      <c r="G276" s="53" t="s">
        <v>329</v>
      </c>
      <c r="H276" s="89">
        <v>552</v>
      </c>
      <c r="I276" s="84">
        <v>1822</v>
      </c>
      <c r="J276" s="53" t="s">
        <v>92</v>
      </c>
      <c r="K276" s="53">
        <v>502</v>
      </c>
      <c r="L276" s="55">
        <v>44238</v>
      </c>
      <c r="M276" s="91">
        <v>43881810</v>
      </c>
      <c r="N276" s="57">
        <v>40259819</v>
      </c>
      <c r="O276" s="57">
        <v>3621991</v>
      </c>
      <c r="P276" s="58"/>
      <c r="Q276" s="58"/>
      <c r="R276" s="58">
        <v>48</v>
      </c>
      <c r="S276" s="58">
        <v>3621991</v>
      </c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9">
        <f t="shared" si="41"/>
        <v>3621991</v>
      </c>
      <c r="AO276" s="60"/>
      <c r="AP276" s="61"/>
      <c r="AQ276" s="62">
        <f t="shared" si="42"/>
        <v>0</v>
      </c>
      <c r="AR276" s="63" t="s">
        <v>47</v>
      </c>
      <c r="AS276" s="21" t="s">
        <v>114</v>
      </c>
      <c r="AT276" s="21" t="s">
        <v>115</v>
      </c>
      <c r="AU276" s="64"/>
    </row>
    <row r="277" spans="1:53" ht="14.1" customHeight="1" x14ac:dyDescent="0.2">
      <c r="A277" s="53" t="s">
        <v>302</v>
      </c>
      <c r="B277" s="53" t="s">
        <v>303</v>
      </c>
      <c r="C277" s="53" t="s">
        <v>103</v>
      </c>
      <c r="D277" s="53" t="s">
        <v>104</v>
      </c>
      <c r="E277" s="53" t="s">
        <v>44</v>
      </c>
      <c r="F277" s="53">
        <v>1070964990</v>
      </c>
      <c r="G277" s="53" t="s">
        <v>330</v>
      </c>
      <c r="H277" s="89">
        <v>548</v>
      </c>
      <c r="I277" s="84">
        <v>2098</v>
      </c>
      <c r="J277" s="53" t="s">
        <v>92</v>
      </c>
      <c r="K277" s="53">
        <v>565</v>
      </c>
      <c r="L277" s="55">
        <v>44245</v>
      </c>
      <c r="M277" s="91">
        <v>43881806</v>
      </c>
      <c r="N277" s="57">
        <v>43603195</v>
      </c>
      <c r="O277" s="57">
        <v>278611</v>
      </c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9">
        <f t="shared" si="41"/>
        <v>0</v>
      </c>
      <c r="AO277" s="60"/>
      <c r="AP277" s="61"/>
      <c r="AQ277" s="62">
        <f t="shared" si="42"/>
        <v>278611</v>
      </c>
      <c r="AR277" s="63" t="s">
        <v>47</v>
      </c>
      <c r="AS277" s="21" t="s">
        <v>114</v>
      </c>
      <c r="AT277" s="21" t="s">
        <v>115</v>
      </c>
      <c r="AU277" s="64"/>
    </row>
    <row r="278" spans="1:53" ht="14.1" customHeight="1" x14ac:dyDescent="0.2">
      <c r="A278" s="53" t="s">
        <v>302</v>
      </c>
      <c r="B278" s="53" t="s">
        <v>303</v>
      </c>
      <c r="C278" s="53" t="s">
        <v>103</v>
      </c>
      <c r="D278" s="53" t="s">
        <v>104</v>
      </c>
      <c r="E278" s="53" t="s">
        <v>44</v>
      </c>
      <c r="F278" s="53">
        <v>79960622</v>
      </c>
      <c r="G278" s="53" t="s">
        <v>331</v>
      </c>
      <c r="H278" s="89">
        <v>551</v>
      </c>
      <c r="I278" s="84">
        <v>2042</v>
      </c>
      <c r="J278" s="53" t="s">
        <v>92</v>
      </c>
      <c r="K278" s="53">
        <v>564</v>
      </c>
      <c r="L278" s="55">
        <v>44244</v>
      </c>
      <c r="M278" s="91">
        <v>57237138</v>
      </c>
      <c r="N278" s="57">
        <v>57055433</v>
      </c>
      <c r="O278" s="57">
        <v>181705</v>
      </c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9">
        <f t="shared" si="41"/>
        <v>0</v>
      </c>
      <c r="AO278" s="60"/>
      <c r="AP278" s="61"/>
      <c r="AQ278" s="62">
        <f t="shared" si="42"/>
        <v>181705</v>
      </c>
      <c r="AR278" s="63" t="s">
        <v>47</v>
      </c>
      <c r="AS278" s="21" t="s">
        <v>114</v>
      </c>
      <c r="AT278" s="21" t="s">
        <v>115</v>
      </c>
      <c r="AU278" s="64"/>
    </row>
    <row r="279" spans="1:53" ht="14.1" customHeight="1" x14ac:dyDescent="0.2">
      <c r="A279" s="53" t="s">
        <v>302</v>
      </c>
      <c r="B279" s="53" t="s">
        <v>303</v>
      </c>
      <c r="C279" s="53" t="s">
        <v>103</v>
      </c>
      <c r="D279" s="53" t="s">
        <v>104</v>
      </c>
      <c r="E279" s="53" t="s">
        <v>44</v>
      </c>
      <c r="F279" s="53">
        <v>1032405694</v>
      </c>
      <c r="G279" s="53" t="s">
        <v>332</v>
      </c>
      <c r="H279" s="90">
        <v>563</v>
      </c>
      <c r="I279" s="84">
        <v>3027</v>
      </c>
      <c r="J279" s="53" t="s">
        <v>92</v>
      </c>
      <c r="K279" s="53">
        <v>852</v>
      </c>
      <c r="L279" s="55">
        <v>44278</v>
      </c>
      <c r="M279" s="91">
        <v>39702590</v>
      </c>
      <c r="N279" s="57">
        <v>38727439</v>
      </c>
      <c r="O279" s="57">
        <v>975151</v>
      </c>
      <c r="P279" s="58"/>
      <c r="Q279" s="58"/>
      <c r="R279" s="58"/>
      <c r="S279" s="58"/>
      <c r="T279" s="58">
        <v>1600</v>
      </c>
      <c r="U279" s="58">
        <v>975151</v>
      </c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9">
        <f t="shared" si="41"/>
        <v>975151</v>
      </c>
      <c r="AO279" s="60"/>
      <c r="AP279" s="61"/>
      <c r="AQ279" s="62">
        <f t="shared" si="42"/>
        <v>0</v>
      </c>
      <c r="AR279" s="63" t="s">
        <v>47</v>
      </c>
      <c r="AS279" s="21" t="s">
        <v>114</v>
      </c>
      <c r="AT279" s="21" t="s">
        <v>115</v>
      </c>
      <c r="AU279" s="64"/>
    </row>
    <row r="280" spans="1:53" ht="14.1" customHeight="1" x14ac:dyDescent="0.2">
      <c r="A280" s="53" t="s">
        <v>302</v>
      </c>
      <c r="B280" s="53" t="s">
        <v>303</v>
      </c>
      <c r="C280" s="53" t="s">
        <v>103</v>
      </c>
      <c r="D280" s="53" t="s">
        <v>104</v>
      </c>
      <c r="E280" s="53" t="s">
        <v>44</v>
      </c>
      <c r="F280" s="53">
        <v>98354964</v>
      </c>
      <c r="G280" s="53" t="s">
        <v>333</v>
      </c>
      <c r="H280" s="90">
        <v>567</v>
      </c>
      <c r="I280" s="84">
        <v>2182</v>
      </c>
      <c r="J280" s="53" t="s">
        <v>92</v>
      </c>
      <c r="K280" s="53">
        <v>593</v>
      </c>
      <c r="L280" s="55">
        <v>44251</v>
      </c>
      <c r="M280" s="91">
        <v>43881810</v>
      </c>
      <c r="N280" s="57">
        <v>42767351</v>
      </c>
      <c r="O280" s="57">
        <v>1114459</v>
      </c>
      <c r="P280" s="58"/>
      <c r="Q280" s="58"/>
      <c r="R280" s="58"/>
      <c r="S280" s="58"/>
      <c r="T280" s="58">
        <v>1601</v>
      </c>
      <c r="U280" s="58">
        <v>1114459</v>
      </c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9">
        <f t="shared" si="41"/>
        <v>1114459</v>
      </c>
      <c r="AO280" s="60"/>
      <c r="AP280" s="61"/>
      <c r="AQ280" s="62">
        <f t="shared" si="42"/>
        <v>0</v>
      </c>
      <c r="AR280" s="63" t="s">
        <v>47</v>
      </c>
      <c r="AS280" s="21" t="s">
        <v>114</v>
      </c>
      <c r="AT280" s="21" t="s">
        <v>115</v>
      </c>
      <c r="AU280" s="64"/>
    </row>
    <row r="281" spans="1:53" ht="14.1" customHeight="1" x14ac:dyDescent="0.2">
      <c r="A281" s="53" t="s">
        <v>302</v>
      </c>
      <c r="B281" s="53" t="s">
        <v>303</v>
      </c>
      <c r="C281" s="53" t="s">
        <v>103</v>
      </c>
      <c r="D281" s="53" t="s">
        <v>104</v>
      </c>
      <c r="E281" s="53" t="s">
        <v>44</v>
      </c>
      <c r="F281" s="53">
        <v>1013591863</v>
      </c>
      <c r="G281" s="53" t="s">
        <v>334</v>
      </c>
      <c r="H281" s="89">
        <v>3184</v>
      </c>
      <c r="I281" s="84">
        <v>10235</v>
      </c>
      <c r="J281" s="53" t="s">
        <v>92</v>
      </c>
      <c r="K281" s="53">
        <v>734</v>
      </c>
      <c r="L281" s="55">
        <v>44259</v>
      </c>
      <c r="M281" s="91">
        <v>5711601</v>
      </c>
      <c r="N281" s="57">
        <v>3761298</v>
      </c>
      <c r="O281" s="57">
        <v>1950303</v>
      </c>
      <c r="P281" s="58"/>
      <c r="Q281" s="58"/>
      <c r="R281" s="58">
        <v>292</v>
      </c>
      <c r="S281" s="58">
        <v>1950303</v>
      </c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9">
        <f t="shared" si="41"/>
        <v>1950303</v>
      </c>
      <c r="AO281" s="60"/>
      <c r="AP281" s="61"/>
      <c r="AQ281" s="62">
        <f t="shared" si="42"/>
        <v>0</v>
      </c>
      <c r="AR281" s="63" t="s">
        <v>47</v>
      </c>
      <c r="AS281" s="21" t="s">
        <v>114</v>
      </c>
      <c r="AT281" s="21" t="s">
        <v>115</v>
      </c>
      <c r="AU281" s="64"/>
      <c r="BA281" s="98"/>
    </row>
    <row r="282" spans="1:53" ht="14.1" customHeight="1" x14ac:dyDescent="0.2">
      <c r="A282" s="53" t="s">
        <v>302</v>
      </c>
      <c r="B282" s="53" t="s">
        <v>303</v>
      </c>
      <c r="C282" s="53" t="s">
        <v>103</v>
      </c>
      <c r="D282" s="53" t="s">
        <v>104</v>
      </c>
      <c r="E282" s="53" t="s">
        <v>44</v>
      </c>
      <c r="F282" s="53">
        <v>80730451</v>
      </c>
      <c r="G282" s="53" t="s">
        <v>335</v>
      </c>
      <c r="H282" s="89">
        <v>3186</v>
      </c>
      <c r="I282" s="84">
        <v>10206</v>
      </c>
      <c r="J282" s="53" t="s">
        <v>92</v>
      </c>
      <c r="K282" s="53">
        <v>655</v>
      </c>
      <c r="L282" s="55">
        <v>44252</v>
      </c>
      <c r="M282" s="91">
        <v>6129523</v>
      </c>
      <c r="N282" s="57">
        <v>4179220</v>
      </c>
      <c r="O282" s="57">
        <v>1950303</v>
      </c>
      <c r="P282" s="58"/>
      <c r="Q282" s="58"/>
      <c r="R282" s="58">
        <v>293</v>
      </c>
      <c r="S282" s="58">
        <v>1950303</v>
      </c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9">
        <f t="shared" si="41"/>
        <v>1950303</v>
      </c>
      <c r="AO282" s="60"/>
      <c r="AP282" s="61"/>
      <c r="AQ282" s="62">
        <f t="shared" si="42"/>
        <v>0</v>
      </c>
      <c r="AR282" s="63" t="s">
        <v>47</v>
      </c>
      <c r="AS282" s="21" t="s">
        <v>114</v>
      </c>
      <c r="AT282" s="21" t="s">
        <v>115</v>
      </c>
      <c r="AU282" s="64"/>
      <c r="BA282" s="98"/>
    </row>
    <row r="283" spans="1:53" ht="14.1" customHeight="1" x14ac:dyDescent="0.2">
      <c r="A283" s="53" t="s">
        <v>302</v>
      </c>
      <c r="B283" s="53" t="s">
        <v>303</v>
      </c>
      <c r="C283" s="53" t="s">
        <v>103</v>
      </c>
      <c r="D283" s="53" t="s">
        <v>104</v>
      </c>
      <c r="E283" s="53" t="s">
        <v>44</v>
      </c>
      <c r="F283" s="53">
        <v>80101310</v>
      </c>
      <c r="G283" s="53" t="s">
        <v>336</v>
      </c>
      <c r="H283" s="89">
        <v>3188</v>
      </c>
      <c r="I283" s="84">
        <v>10132</v>
      </c>
      <c r="J283" s="53" t="s">
        <v>92</v>
      </c>
      <c r="K283" s="53">
        <v>668</v>
      </c>
      <c r="L283" s="55">
        <v>44253</v>
      </c>
      <c r="M283" s="91">
        <v>6826059</v>
      </c>
      <c r="N283" s="57">
        <v>4875757</v>
      </c>
      <c r="O283" s="57">
        <v>1950302</v>
      </c>
      <c r="P283" s="58"/>
      <c r="Q283" s="58"/>
      <c r="R283" s="58">
        <v>294</v>
      </c>
      <c r="S283" s="58">
        <v>1950302</v>
      </c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9">
        <f t="shared" si="41"/>
        <v>1950302</v>
      </c>
      <c r="AO283" s="60"/>
      <c r="AP283" s="61"/>
      <c r="AQ283" s="62">
        <f t="shared" si="42"/>
        <v>0</v>
      </c>
      <c r="AR283" s="63" t="s">
        <v>47</v>
      </c>
      <c r="AS283" s="21" t="s">
        <v>114</v>
      </c>
      <c r="AT283" s="21" t="s">
        <v>115</v>
      </c>
      <c r="AU283" s="64"/>
      <c r="BA283" s="98"/>
    </row>
    <row r="284" spans="1:53" ht="14.1" customHeight="1" x14ac:dyDescent="0.2">
      <c r="A284" s="53" t="s">
        <v>302</v>
      </c>
      <c r="B284" s="53" t="s">
        <v>303</v>
      </c>
      <c r="C284" s="53" t="s">
        <v>103</v>
      </c>
      <c r="D284" s="53" t="s">
        <v>104</v>
      </c>
      <c r="E284" s="53" t="s">
        <v>44</v>
      </c>
      <c r="F284" s="53">
        <v>1019091155</v>
      </c>
      <c r="G284" s="53" t="s">
        <v>337</v>
      </c>
      <c r="H284" s="89">
        <v>3193</v>
      </c>
      <c r="I284" s="84">
        <v>10229</v>
      </c>
      <c r="J284" s="53" t="s">
        <v>92</v>
      </c>
      <c r="K284" s="53">
        <v>738</v>
      </c>
      <c r="L284" s="55">
        <v>44259</v>
      </c>
      <c r="M284" s="91">
        <v>3724957</v>
      </c>
      <c r="N284" s="57">
        <v>2453020</v>
      </c>
      <c r="O284" s="57">
        <v>1271937</v>
      </c>
      <c r="P284" s="58"/>
      <c r="Q284" s="58"/>
      <c r="R284" s="58">
        <v>295</v>
      </c>
      <c r="S284" s="58">
        <v>1271937</v>
      </c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9">
        <f t="shared" si="41"/>
        <v>1271937</v>
      </c>
      <c r="AO284" s="60"/>
      <c r="AP284" s="61"/>
      <c r="AQ284" s="62">
        <f t="shared" si="42"/>
        <v>0</v>
      </c>
      <c r="AR284" s="63" t="s">
        <v>47</v>
      </c>
      <c r="AS284" s="21" t="s">
        <v>114</v>
      </c>
      <c r="AT284" s="21" t="s">
        <v>115</v>
      </c>
      <c r="AU284" s="64"/>
      <c r="BA284" s="98"/>
    </row>
    <row r="285" spans="1:53" ht="14.1" customHeight="1" x14ac:dyDescent="0.2">
      <c r="A285" s="53" t="s">
        <v>302</v>
      </c>
      <c r="B285" s="53" t="s">
        <v>303</v>
      </c>
      <c r="C285" s="53" t="s">
        <v>103</v>
      </c>
      <c r="D285" s="53" t="s">
        <v>104</v>
      </c>
      <c r="E285" s="53" t="s">
        <v>44</v>
      </c>
      <c r="F285" s="53">
        <v>1032457883</v>
      </c>
      <c r="G285" s="53" t="s">
        <v>338</v>
      </c>
      <c r="H285" s="89">
        <v>3195</v>
      </c>
      <c r="I285" s="84">
        <v>10133</v>
      </c>
      <c r="J285" s="53" t="s">
        <v>92</v>
      </c>
      <c r="K285" s="53">
        <v>669</v>
      </c>
      <c r="L285" s="55">
        <v>44252</v>
      </c>
      <c r="M285" s="91">
        <v>4542630</v>
      </c>
      <c r="N285" s="57">
        <v>3270694</v>
      </c>
      <c r="O285" s="57">
        <v>1271936</v>
      </c>
      <c r="P285" s="58"/>
      <c r="Q285" s="58"/>
      <c r="R285" s="58">
        <v>296</v>
      </c>
      <c r="S285" s="58">
        <v>1271936</v>
      </c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9">
        <f t="shared" si="41"/>
        <v>1271936</v>
      </c>
      <c r="AO285" s="60"/>
      <c r="AP285" s="61"/>
      <c r="AQ285" s="62">
        <f t="shared" si="42"/>
        <v>0</v>
      </c>
      <c r="AR285" s="63" t="s">
        <v>47</v>
      </c>
      <c r="AS285" s="21" t="s">
        <v>114</v>
      </c>
      <c r="AT285" s="21" t="s">
        <v>115</v>
      </c>
      <c r="AU285" s="64"/>
      <c r="BA285" s="98"/>
    </row>
    <row r="286" spans="1:53" ht="14.1" customHeight="1" x14ac:dyDescent="0.2">
      <c r="A286" s="53" t="s">
        <v>302</v>
      </c>
      <c r="B286" s="53" t="s">
        <v>303</v>
      </c>
      <c r="C286" s="53" t="s">
        <v>103</v>
      </c>
      <c r="D286" s="53" t="s">
        <v>104</v>
      </c>
      <c r="E286" s="53" t="s">
        <v>44</v>
      </c>
      <c r="F286" s="53">
        <v>1031139691</v>
      </c>
      <c r="G286" s="53" t="s">
        <v>339</v>
      </c>
      <c r="H286" s="89">
        <v>662</v>
      </c>
      <c r="I286" s="84">
        <v>2051</v>
      </c>
      <c r="J286" s="53" t="s">
        <v>92</v>
      </c>
      <c r="K286" s="53">
        <v>579</v>
      </c>
      <c r="L286" s="55">
        <v>44244</v>
      </c>
      <c r="M286" s="91">
        <v>54511560</v>
      </c>
      <c r="N286" s="57">
        <v>51604277</v>
      </c>
      <c r="O286" s="57">
        <v>2907283</v>
      </c>
      <c r="P286" s="58"/>
      <c r="Q286" s="58"/>
      <c r="R286" s="58"/>
      <c r="S286" s="58"/>
      <c r="T286" s="58">
        <v>1522</v>
      </c>
      <c r="U286" s="58">
        <v>2907283</v>
      </c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9">
        <f t="shared" si="41"/>
        <v>2907283</v>
      </c>
      <c r="AO286" s="60"/>
      <c r="AP286" s="61"/>
      <c r="AQ286" s="62">
        <f t="shared" si="42"/>
        <v>0</v>
      </c>
      <c r="AR286" s="63" t="s">
        <v>47</v>
      </c>
      <c r="AS286" s="21" t="s">
        <v>114</v>
      </c>
      <c r="AT286" s="21" t="s">
        <v>115</v>
      </c>
      <c r="AU286" s="64"/>
    </row>
    <row r="287" spans="1:53" ht="14.1" customHeight="1" x14ac:dyDescent="0.2">
      <c r="A287" s="53" t="s">
        <v>302</v>
      </c>
      <c r="B287" s="53" t="s">
        <v>303</v>
      </c>
      <c r="C287" s="53" t="s">
        <v>103</v>
      </c>
      <c r="D287" s="53" t="s">
        <v>104</v>
      </c>
      <c r="E287" s="53" t="s">
        <v>44</v>
      </c>
      <c r="F287" s="53">
        <v>1016103685</v>
      </c>
      <c r="G287" s="53" t="s">
        <v>340</v>
      </c>
      <c r="H287" s="89">
        <v>1287</v>
      </c>
      <c r="I287" s="84">
        <v>4062</v>
      </c>
      <c r="J287" s="53" t="s">
        <v>92</v>
      </c>
      <c r="K287" s="53">
        <v>1049</v>
      </c>
      <c r="L287" s="55">
        <v>44306</v>
      </c>
      <c r="M287" s="91">
        <v>33433752</v>
      </c>
      <c r="N287" s="57">
        <v>30786913</v>
      </c>
      <c r="O287" s="57">
        <v>2646839</v>
      </c>
      <c r="P287" s="58"/>
      <c r="Q287" s="58"/>
      <c r="R287" s="58"/>
      <c r="S287" s="58"/>
      <c r="T287" s="58">
        <v>1523</v>
      </c>
      <c r="U287" s="58">
        <v>2646839</v>
      </c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9">
        <f t="shared" si="41"/>
        <v>2646839</v>
      </c>
      <c r="AO287" s="60"/>
      <c r="AP287" s="61"/>
      <c r="AQ287" s="62">
        <f t="shared" si="42"/>
        <v>0</v>
      </c>
      <c r="AR287" s="63" t="s">
        <v>47</v>
      </c>
      <c r="AS287" s="21" t="s">
        <v>48</v>
      </c>
      <c r="AT287" s="21" t="s">
        <v>49</v>
      </c>
      <c r="AU287" s="64"/>
    </row>
    <row r="288" spans="1:53" s="115" customFormat="1" ht="14.1" customHeight="1" x14ac:dyDescent="0.2">
      <c r="A288" s="53" t="s">
        <v>302</v>
      </c>
      <c r="B288" s="53" t="s">
        <v>303</v>
      </c>
      <c r="C288" s="53" t="s">
        <v>103</v>
      </c>
      <c r="D288" s="53" t="s">
        <v>104</v>
      </c>
      <c r="E288" s="53" t="s">
        <v>44</v>
      </c>
      <c r="F288" s="53">
        <v>80852558</v>
      </c>
      <c r="G288" s="53" t="s">
        <v>341</v>
      </c>
      <c r="H288" s="89">
        <v>1288</v>
      </c>
      <c r="I288" s="84">
        <v>4082</v>
      </c>
      <c r="J288" s="53" t="s">
        <v>92</v>
      </c>
      <c r="K288" s="53">
        <v>1063</v>
      </c>
      <c r="L288" s="55">
        <v>44308</v>
      </c>
      <c r="M288" s="91">
        <v>33433752</v>
      </c>
      <c r="N288" s="57">
        <v>30508299</v>
      </c>
      <c r="O288" s="57">
        <v>2925453</v>
      </c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>
        <v>14665</v>
      </c>
      <c r="AM288" s="58">
        <v>2925453</v>
      </c>
      <c r="AN288" s="59">
        <f t="shared" si="41"/>
        <v>2925453</v>
      </c>
      <c r="AO288" s="60"/>
      <c r="AP288" s="61"/>
      <c r="AQ288" s="62">
        <f t="shared" si="42"/>
        <v>0</v>
      </c>
      <c r="AR288" s="63" t="s">
        <v>47</v>
      </c>
      <c r="AS288" s="21" t="s">
        <v>48</v>
      </c>
      <c r="AT288" s="21" t="s">
        <v>49</v>
      </c>
      <c r="AU288" s="64"/>
      <c r="AW288" s="21"/>
      <c r="AX288" s="21"/>
      <c r="AY288" s="21"/>
    </row>
    <row r="289" spans="1:54" ht="14.1" customHeight="1" x14ac:dyDescent="0.2">
      <c r="A289" s="53" t="s">
        <v>302</v>
      </c>
      <c r="B289" s="53" t="s">
        <v>303</v>
      </c>
      <c r="C289" s="53" t="s">
        <v>103</v>
      </c>
      <c r="D289" s="53" t="s">
        <v>104</v>
      </c>
      <c r="E289" s="53" t="s">
        <v>44</v>
      </c>
      <c r="F289" s="53">
        <v>1031122015</v>
      </c>
      <c r="G289" s="53" t="s">
        <v>342</v>
      </c>
      <c r="H289" s="89">
        <v>1324</v>
      </c>
      <c r="I289" s="84">
        <v>4057</v>
      </c>
      <c r="J289" s="53" t="s">
        <v>92</v>
      </c>
      <c r="K289" s="53">
        <v>1029</v>
      </c>
      <c r="L289" s="55">
        <v>44306</v>
      </c>
      <c r="M289" s="91">
        <v>19079046</v>
      </c>
      <c r="N289" s="57">
        <v>14082153</v>
      </c>
      <c r="O289" s="57">
        <v>4996893</v>
      </c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9">
        <f t="shared" si="41"/>
        <v>0</v>
      </c>
      <c r="AO289" s="60"/>
      <c r="AP289" s="61"/>
      <c r="AQ289" s="62">
        <f t="shared" si="42"/>
        <v>4996893</v>
      </c>
      <c r="AR289" s="63" t="s">
        <v>47</v>
      </c>
      <c r="AS289" s="21" t="s">
        <v>114</v>
      </c>
      <c r="AT289" s="21" t="s">
        <v>115</v>
      </c>
      <c r="AU289" s="64"/>
    </row>
    <row r="290" spans="1:54" ht="14.1" customHeight="1" x14ac:dyDescent="0.2">
      <c r="A290" s="53" t="s">
        <v>302</v>
      </c>
      <c r="B290" s="53" t="s">
        <v>303</v>
      </c>
      <c r="C290" s="53" t="s">
        <v>103</v>
      </c>
      <c r="D290" s="53" t="s">
        <v>104</v>
      </c>
      <c r="E290" s="53" t="s">
        <v>44</v>
      </c>
      <c r="F290" s="53">
        <v>1033693809</v>
      </c>
      <c r="G290" s="53" t="s">
        <v>343</v>
      </c>
      <c r="H290" s="89">
        <v>1710</v>
      </c>
      <c r="I290" s="84">
        <v>4649</v>
      </c>
      <c r="J290" s="53" t="s">
        <v>92</v>
      </c>
      <c r="K290" s="53">
        <v>1331</v>
      </c>
      <c r="L290" s="55">
        <v>44386</v>
      </c>
      <c r="M290" s="91">
        <v>16353468</v>
      </c>
      <c r="N290" s="57">
        <v>15172384</v>
      </c>
      <c r="O290" s="57">
        <v>1181084</v>
      </c>
      <c r="P290" s="58"/>
      <c r="Q290" s="58"/>
      <c r="R290" s="58"/>
      <c r="S290" s="58"/>
      <c r="T290" s="58">
        <v>2029</v>
      </c>
      <c r="U290" s="58">
        <v>1181084</v>
      </c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9">
        <f t="shared" si="41"/>
        <v>1181084</v>
      </c>
      <c r="AO290" s="60"/>
      <c r="AP290" s="61"/>
      <c r="AQ290" s="62">
        <f t="shared" si="42"/>
        <v>0</v>
      </c>
      <c r="AR290" s="63" t="s">
        <v>47</v>
      </c>
      <c r="AS290" s="21" t="s">
        <v>48</v>
      </c>
      <c r="AT290" s="21" t="s">
        <v>49</v>
      </c>
      <c r="AU290" s="64"/>
    </row>
    <row r="291" spans="1:54" ht="14.1" customHeight="1" x14ac:dyDescent="0.2">
      <c r="A291" s="53" t="s">
        <v>302</v>
      </c>
      <c r="B291" s="53" t="s">
        <v>303</v>
      </c>
      <c r="C291" s="53" t="s">
        <v>103</v>
      </c>
      <c r="D291" s="53" t="s">
        <v>104</v>
      </c>
      <c r="E291" s="53" t="s">
        <v>44</v>
      </c>
      <c r="F291" s="53">
        <v>53098637</v>
      </c>
      <c r="G291" s="53" t="s">
        <v>344</v>
      </c>
      <c r="H291" s="89">
        <v>1749</v>
      </c>
      <c r="I291" s="84">
        <v>4761</v>
      </c>
      <c r="J291" s="53" t="s">
        <v>92</v>
      </c>
      <c r="K291" s="53">
        <v>1389</v>
      </c>
      <c r="L291" s="55">
        <v>44410</v>
      </c>
      <c r="M291" s="91">
        <v>13627890</v>
      </c>
      <c r="N291" s="57">
        <v>13264480</v>
      </c>
      <c r="O291" s="57">
        <v>363410</v>
      </c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9">
        <f t="shared" si="41"/>
        <v>0</v>
      </c>
      <c r="AO291" s="60"/>
      <c r="AP291" s="61"/>
      <c r="AQ291" s="62">
        <f t="shared" si="42"/>
        <v>363410</v>
      </c>
      <c r="AR291" s="63" t="s">
        <v>47</v>
      </c>
      <c r="AS291" s="21" t="s">
        <v>114</v>
      </c>
      <c r="AT291" s="21" t="s">
        <v>115</v>
      </c>
      <c r="AU291" s="64"/>
    </row>
    <row r="292" spans="1:54" ht="14.1" customHeight="1" x14ac:dyDescent="0.2">
      <c r="A292" s="53" t="s">
        <v>302</v>
      </c>
      <c r="B292" s="53" t="s">
        <v>303</v>
      </c>
      <c r="C292" s="53" t="s">
        <v>103</v>
      </c>
      <c r="D292" s="53" t="s">
        <v>104</v>
      </c>
      <c r="E292" s="53" t="s">
        <v>44</v>
      </c>
      <c r="F292" s="53">
        <v>52706308</v>
      </c>
      <c r="G292" s="53" t="s">
        <v>345</v>
      </c>
      <c r="H292" s="89">
        <v>3139</v>
      </c>
      <c r="I292" s="84">
        <v>10461</v>
      </c>
      <c r="J292" s="53" t="s">
        <v>92</v>
      </c>
      <c r="K292" s="53">
        <v>728</v>
      </c>
      <c r="L292" s="55">
        <v>44258</v>
      </c>
      <c r="M292" s="91">
        <v>1671688</v>
      </c>
      <c r="N292" s="57">
        <v>0</v>
      </c>
      <c r="O292" s="57">
        <v>1671688</v>
      </c>
      <c r="P292" s="58"/>
      <c r="Q292" s="58"/>
      <c r="R292" s="58"/>
      <c r="S292" s="58"/>
      <c r="T292" s="58">
        <v>2027</v>
      </c>
      <c r="U292" s="58">
        <v>1671688</v>
      </c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9">
        <f t="shared" si="41"/>
        <v>1671688</v>
      </c>
      <c r="AO292" s="60"/>
      <c r="AP292" s="61"/>
      <c r="AQ292" s="62">
        <f t="shared" si="42"/>
        <v>0</v>
      </c>
      <c r="AR292" s="63" t="s">
        <v>47</v>
      </c>
      <c r="AS292" s="21" t="s">
        <v>114</v>
      </c>
      <c r="AT292" s="21" t="s">
        <v>115</v>
      </c>
      <c r="AU292" s="64"/>
    </row>
    <row r="293" spans="1:54" ht="14.1" customHeight="1" x14ac:dyDescent="0.2">
      <c r="A293" s="53" t="s">
        <v>302</v>
      </c>
      <c r="B293" s="53" t="s">
        <v>303</v>
      </c>
      <c r="C293" s="53" t="s">
        <v>103</v>
      </c>
      <c r="D293" s="53" t="s">
        <v>104</v>
      </c>
      <c r="E293" s="53" t="s">
        <v>44</v>
      </c>
      <c r="F293" s="53">
        <v>73575518</v>
      </c>
      <c r="G293" s="53" t="s">
        <v>346</v>
      </c>
      <c r="H293" s="89">
        <v>3140</v>
      </c>
      <c r="I293" s="84">
        <v>10478</v>
      </c>
      <c r="J293" s="53" t="s">
        <v>92</v>
      </c>
      <c r="K293" s="53">
        <v>759</v>
      </c>
      <c r="L293" s="55">
        <v>44259</v>
      </c>
      <c r="M293" s="91">
        <v>1114459</v>
      </c>
      <c r="N293" s="57">
        <v>0</v>
      </c>
      <c r="O293" s="57">
        <v>1114459</v>
      </c>
      <c r="P293" s="58"/>
      <c r="Q293" s="58"/>
      <c r="R293" s="58"/>
      <c r="S293" s="58"/>
      <c r="T293" s="58">
        <v>2028</v>
      </c>
      <c r="U293" s="58">
        <v>1114459</v>
      </c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9">
        <f t="shared" si="41"/>
        <v>1114459</v>
      </c>
      <c r="AO293" s="60"/>
      <c r="AP293" s="61"/>
      <c r="AQ293" s="62">
        <f t="shared" si="42"/>
        <v>0</v>
      </c>
      <c r="AR293" s="63" t="s">
        <v>47</v>
      </c>
      <c r="AS293" s="21" t="s">
        <v>114</v>
      </c>
      <c r="AT293" s="21" t="s">
        <v>115</v>
      </c>
      <c r="AU293" s="64"/>
    </row>
    <row r="294" spans="1:54" ht="14.1" customHeight="1" x14ac:dyDescent="0.2">
      <c r="A294" s="53" t="s">
        <v>302</v>
      </c>
      <c r="B294" s="53" t="s">
        <v>303</v>
      </c>
      <c r="C294" s="53" t="s">
        <v>103</v>
      </c>
      <c r="D294" s="53" t="s">
        <v>104</v>
      </c>
      <c r="E294" s="53" t="s">
        <v>90</v>
      </c>
      <c r="F294" s="53">
        <v>800048254</v>
      </c>
      <c r="G294" s="53" t="s">
        <v>347</v>
      </c>
      <c r="H294" s="89">
        <v>2056</v>
      </c>
      <c r="I294" s="84">
        <v>6632</v>
      </c>
      <c r="J294" s="53" t="s">
        <v>98</v>
      </c>
      <c r="K294" s="53">
        <v>1146</v>
      </c>
      <c r="L294" s="55">
        <v>44336</v>
      </c>
      <c r="M294" s="91">
        <v>16343460</v>
      </c>
      <c r="N294" s="57">
        <v>10055976</v>
      </c>
      <c r="O294" s="57">
        <v>6287484</v>
      </c>
      <c r="P294" s="58"/>
      <c r="Q294" s="58"/>
      <c r="R294" s="58"/>
      <c r="S294" s="58"/>
      <c r="T294" s="58"/>
      <c r="U294" s="58"/>
      <c r="V294" s="58">
        <v>3683</v>
      </c>
      <c r="W294" s="58">
        <v>3548580</v>
      </c>
      <c r="X294" s="58">
        <v>4433</v>
      </c>
      <c r="Y294" s="58">
        <v>2738904</v>
      </c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9">
        <f t="shared" si="41"/>
        <v>6287484</v>
      </c>
      <c r="AO294" s="60"/>
      <c r="AP294" s="61"/>
      <c r="AQ294" s="62">
        <f t="shared" si="42"/>
        <v>0</v>
      </c>
      <c r="AR294" s="63" t="s">
        <v>47</v>
      </c>
      <c r="AS294" s="21" t="s">
        <v>114</v>
      </c>
      <c r="AT294" s="21" t="s">
        <v>115</v>
      </c>
      <c r="AU294" s="64"/>
    </row>
    <row r="295" spans="1:54" ht="14.1" customHeight="1" x14ac:dyDescent="0.2">
      <c r="A295" s="53" t="s">
        <v>302</v>
      </c>
      <c r="B295" s="53" t="s">
        <v>303</v>
      </c>
      <c r="C295" s="53" t="s">
        <v>103</v>
      </c>
      <c r="D295" s="53" t="s">
        <v>104</v>
      </c>
      <c r="E295" s="53" t="s">
        <v>44</v>
      </c>
      <c r="F295" s="53">
        <v>19484334</v>
      </c>
      <c r="G295" s="53" t="s">
        <v>348</v>
      </c>
      <c r="H295" s="89">
        <v>2076</v>
      </c>
      <c r="I295" s="84">
        <v>6516</v>
      </c>
      <c r="J295" s="53" t="s">
        <v>92</v>
      </c>
      <c r="K295" s="53">
        <v>1537</v>
      </c>
      <c r="L295" s="55">
        <v>44441</v>
      </c>
      <c r="M295" s="91">
        <v>10902312</v>
      </c>
      <c r="N295" s="57">
        <v>10266344</v>
      </c>
      <c r="O295" s="57">
        <v>635968</v>
      </c>
      <c r="P295" s="58"/>
      <c r="Q295" s="58"/>
      <c r="R295" s="58"/>
      <c r="S295" s="58"/>
      <c r="T295" s="58">
        <v>1620</v>
      </c>
      <c r="U295" s="58">
        <v>635968</v>
      </c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9">
        <f t="shared" si="41"/>
        <v>635968</v>
      </c>
      <c r="AO295" s="60"/>
      <c r="AP295" s="61"/>
      <c r="AQ295" s="62">
        <f t="shared" si="42"/>
        <v>0</v>
      </c>
      <c r="AR295" s="63" t="s">
        <v>47</v>
      </c>
      <c r="AS295" s="21" t="s">
        <v>114</v>
      </c>
      <c r="AT295" s="21" t="s">
        <v>115</v>
      </c>
      <c r="AU295" s="64"/>
    </row>
    <row r="296" spans="1:54" ht="14.1" customHeight="1" x14ac:dyDescent="0.2">
      <c r="A296" s="53" t="s">
        <v>302</v>
      </c>
      <c r="B296" s="53" t="s">
        <v>303</v>
      </c>
      <c r="C296" s="53" t="s">
        <v>349</v>
      </c>
      <c r="D296" s="53" t="s">
        <v>350</v>
      </c>
      <c r="E296" s="53" t="s">
        <v>44</v>
      </c>
      <c r="F296" s="53">
        <v>36283495</v>
      </c>
      <c r="G296" s="53" t="s">
        <v>351</v>
      </c>
      <c r="H296" s="89">
        <v>3011</v>
      </c>
      <c r="I296" s="89">
        <v>10348</v>
      </c>
      <c r="J296" s="53" t="s">
        <v>92</v>
      </c>
      <c r="K296" s="53">
        <v>523</v>
      </c>
      <c r="L296" s="55">
        <v>44238</v>
      </c>
      <c r="M296" s="91">
        <v>5572293</v>
      </c>
      <c r="N296" s="57">
        <v>2786147</v>
      </c>
      <c r="O296" s="57">
        <v>2786146</v>
      </c>
      <c r="P296" s="58"/>
      <c r="Q296" s="58"/>
      <c r="R296" s="58">
        <v>433</v>
      </c>
      <c r="S296" s="58">
        <v>2786146</v>
      </c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9">
        <f t="shared" si="41"/>
        <v>2786146</v>
      </c>
      <c r="AO296" s="60"/>
      <c r="AP296" s="61"/>
      <c r="AQ296" s="62">
        <f t="shared" si="42"/>
        <v>0</v>
      </c>
      <c r="AR296" s="63" t="s">
        <v>47</v>
      </c>
      <c r="AS296" s="21" t="s">
        <v>114</v>
      </c>
      <c r="AT296" s="21" t="s">
        <v>115</v>
      </c>
      <c r="AU296" s="64"/>
    </row>
    <row r="297" spans="1:54" ht="14.1" customHeight="1" x14ac:dyDescent="0.2">
      <c r="A297" s="53" t="s">
        <v>302</v>
      </c>
      <c r="B297" s="53" t="s">
        <v>303</v>
      </c>
      <c r="C297" s="53" t="s">
        <v>349</v>
      </c>
      <c r="D297" s="53" t="s">
        <v>350</v>
      </c>
      <c r="E297" s="53" t="s">
        <v>44</v>
      </c>
      <c r="F297" s="53">
        <v>1030547048</v>
      </c>
      <c r="G297" s="53" t="s">
        <v>352</v>
      </c>
      <c r="H297" s="89">
        <v>3012</v>
      </c>
      <c r="I297" s="89">
        <v>10233</v>
      </c>
      <c r="J297" s="53" t="s">
        <v>92</v>
      </c>
      <c r="K297" s="53">
        <v>1580</v>
      </c>
      <c r="L297" s="55">
        <v>44448</v>
      </c>
      <c r="M297" s="91">
        <v>4318527</v>
      </c>
      <c r="N297" s="57">
        <v>1532381</v>
      </c>
      <c r="O297" s="57">
        <v>2786146</v>
      </c>
      <c r="P297" s="58"/>
      <c r="Q297" s="58"/>
      <c r="R297" s="58">
        <v>434</v>
      </c>
      <c r="S297" s="58">
        <v>2786146</v>
      </c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9">
        <f t="shared" si="41"/>
        <v>2786146</v>
      </c>
      <c r="AO297" s="60"/>
      <c r="AP297" s="61"/>
      <c r="AQ297" s="62">
        <f t="shared" si="42"/>
        <v>0</v>
      </c>
      <c r="AR297" s="63" t="s">
        <v>47</v>
      </c>
      <c r="AS297" s="21" t="s">
        <v>114</v>
      </c>
      <c r="AT297" s="21" t="s">
        <v>115</v>
      </c>
      <c r="AU297" s="64"/>
    </row>
    <row r="298" spans="1:54" ht="14.1" customHeight="1" x14ac:dyDescent="0.2">
      <c r="A298" s="53" t="s">
        <v>302</v>
      </c>
      <c r="B298" s="53" t="s">
        <v>303</v>
      </c>
      <c r="C298" s="53" t="s">
        <v>349</v>
      </c>
      <c r="D298" s="53" t="s">
        <v>350</v>
      </c>
      <c r="E298" s="53" t="s">
        <v>44</v>
      </c>
      <c r="F298" s="53">
        <v>1015426179</v>
      </c>
      <c r="G298" s="53" t="s">
        <v>353</v>
      </c>
      <c r="H298" s="89">
        <v>3013</v>
      </c>
      <c r="I298" s="89">
        <v>10231</v>
      </c>
      <c r="J298" s="53" t="s">
        <v>92</v>
      </c>
      <c r="K298" s="53">
        <v>1578</v>
      </c>
      <c r="L298" s="55">
        <v>44447</v>
      </c>
      <c r="M298" s="91">
        <v>5990215</v>
      </c>
      <c r="N298" s="57">
        <v>3204068</v>
      </c>
      <c r="O298" s="57">
        <v>2786147</v>
      </c>
      <c r="P298" s="58"/>
      <c r="Q298" s="58"/>
      <c r="R298" s="58">
        <v>435</v>
      </c>
      <c r="S298" s="58">
        <v>2786147</v>
      </c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9">
        <f t="shared" si="41"/>
        <v>2786147</v>
      </c>
      <c r="AO298" s="60"/>
      <c r="AP298" s="61"/>
      <c r="AQ298" s="62">
        <f t="shared" si="42"/>
        <v>0</v>
      </c>
      <c r="AR298" s="63" t="s">
        <v>47</v>
      </c>
      <c r="AS298" s="21" t="s">
        <v>114</v>
      </c>
      <c r="AT298" s="21" t="s">
        <v>115</v>
      </c>
      <c r="AU298" s="64"/>
      <c r="BB298" s="93"/>
    </row>
    <row r="299" spans="1:54" ht="14.1" customHeight="1" x14ac:dyDescent="0.2">
      <c r="A299" s="53" t="s">
        <v>302</v>
      </c>
      <c r="B299" s="53" t="s">
        <v>303</v>
      </c>
      <c r="C299" s="53" t="s">
        <v>349</v>
      </c>
      <c r="D299" s="53" t="s">
        <v>350</v>
      </c>
      <c r="E299" s="53" t="s">
        <v>44</v>
      </c>
      <c r="F299" s="53">
        <v>1016028255</v>
      </c>
      <c r="G299" s="53" t="s">
        <v>354</v>
      </c>
      <c r="H299" s="89">
        <v>3014</v>
      </c>
      <c r="I299" s="89">
        <v>10372</v>
      </c>
      <c r="J299" s="53" t="s">
        <v>92</v>
      </c>
      <c r="K299" s="53">
        <v>514</v>
      </c>
      <c r="L299" s="55">
        <v>44238</v>
      </c>
      <c r="M299" s="91">
        <v>5572293</v>
      </c>
      <c r="N299" s="57">
        <v>2786147</v>
      </c>
      <c r="O299" s="57">
        <v>2786146</v>
      </c>
      <c r="P299" s="58"/>
      <c r="Q299" s="58"/>
      <c r="R299" s="58">
        <v>432</v>
      </c>
      <c r="S299" s="58">
        <v>2786146</v>
      </c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9">
        <f t="shared" si="41"/>
        <v>2786146</v>
      </c>
      <c r="AO299" s="60"/>
      <c r="AP299" s="61"/>
      <c r="AQ299" s="62">
        <f t="shared" si="42"/>
        <v>0</v>
      </c>
      <c r="AR299" s="63" t="s">
        <v>47</v>
      </c>
      <c r="AS299" s="21" t="s">
        <v>114</v>
      </c>
      <c r="AT299" s="21" t="s">
        <v>115</v>
      </c>
      <c r="AU299" s="64"/>
    </row>
    <row r="300" spans="1:54" s="116" customFormat="1" ht="14.1" customHeight="1" x14ac:dyDescent="0.2">
      <c r="A300" s="53" t="s">
        <v>302</v>
      </c>
      <c r="B300" s="53" t="s">
        <v>303</v>
      </c>
      <c r="C300" s="53" t="s">
        <v>349</v>
      </c>
      <c r="D300" s="53" t="s">
        <v>350</v>
      </c>
      <c r="E300" s="53" t="s">
        <v>44</v>
      </c>
      <c r="F300" s="53">
        <v>52780587</v>
      </c>
      <c r="G300" s="53" t="s">
        <v>355</v>
      </c>
      <c r="H300" s="89">
        <v>3149</v>
      </c>
      <c r="I300" s="89">
        <v>10245</v>
      </c>
      <c r="J300" s="53" t="s">
        <v>92</v>
      </c>
      <c r="K300" s="53">
        <v>1716</v>
      </c>
      <c r="L300" s="55">
        <v>44532</v>
      </c>
      <c r="M300" s="91">
        <v>5154371</v>
      </c>
      <c r="N300" s="57">
        <v>4039912</v>
      </c>
      <c r="O300" s="57">
        <v>1114459</v>
      </c>
      <c r="P300" s="58"/>
      <c r="Q300" s="58"/>
      <c r="R300" s="58">
        <v>431</v>
      </c>
      <c r="S300" s="58">
        <v>1114459</v>
      </c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9">
        <f t="shared" si="41"/>
        <v>1114459</v>
      </c>
      <c r="AO300" s="60"/>
      <c r="AP300" s="61"/>
      <c r="AQ300" s="62">
        <f t="shared" si="42"/>
        <v>0</v>
      </c>
      <c r="AR300" s="63" t="s">
        <v>47</v>
      </c>
      <c r="AS300" s="21" t="s">
        <v>114</v>
      </c>
      <c r="AT300" s="21" t="s">
        <v>115</v>
      </c>
      <c r="AU300" s="64"/>
      <c r="AW300" s="21"/>
      <c r="AX300" s="21"/>
      <c r="AY300" s="21"/>
    </row>
    <row r="301" spans="1:54" s="116" customFormat="1" ht="14.1" customHeight="1" x14ac:dyDescent="0.2">
      <c r="A301" s="53" t="s">
        <v>302</v>
      </c>
      <c r="B301" s="53" t="s">
        <v>303</v>
      </c>
      <c r="C301" s="53" t="s">
        <v>103</v>
      </c>
      <c r="D301" s="53" t="s">
        <v>104</v>
      </c>
      <c r="E301" s="53" t="s">
        <v>44</v>
      </c>
      <c r="F301" s="53">
        <v>79977872</v>
      </c>
      <c r="G301" s="53" t="s">
        <v>356</v>
      </c>
      <c r="H301" s="89">
        <v>1772</v>
      </c>
      <c r="I301" s="84">
        <v>4608</v>
      </c>
      <c r="J301" s="53" t="s">
        <v>92</v>
      </c>
      <c r="K301" s="53">
        <v>1325</v>
      </c>
      <c r="L301" s="55">
        <v>44378</v>
      </c>
      <c r="M301" s="91">
        <v>25075320</v>
      </c>
      <c r="N301" s="57">
        <v>20896100</v>
      </c>
      <c r="O301" s="57">
        <v>4179220</v>
      </c>
      <c r="P301" s="58"/>
      <c r="Q301" s="58"/>
      <c r="R301" s="58">
        <v>662</v>
      </c>
      <c r="S301" s="58">
        <v>4179220</v>
      </c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9">
        <f t="shared" si="41"/>
        <v>4179220</v>
      </c>
      <c r="AO301" s="60"/>
      <c r="AP301" s="61"/>
      <c r="AQ301" s="62">
        <f t="shared" si="42"/>
        <v>0</v>
      </c>
      <c r="AR301" s="63" t="s">
        <v>47</v>
      </c>
      <c r="AS301" s="21" t="s">
        <v>114</v>
      </c>
      <c r="AT301" s="21" t="s">
        <v>115</v>
      </c>
      <c r="AU301" s="64"/>
      <c r="AW301" s="21"/>
      <c r="AX301" s="21"/>
      <c r="AY301" s="21"/>
      <c r="BB301" s="93"/>
    </row>
    <row r="302" spans="1:54" ht="12" customHeight="1" x14ac:dyDescent="0.2">
      <c r="A302" s="53" t="s">
        <v>302</v>
      </c>
      <c r="B302" s="53" t="s">
        <v>303</v>
      </c>
      <c r="C302" s="53" t="s">
        <v>103</v>
      </c>
      <c r="D302" s="53" t="s">
        <v>104</v>
      </c>
      <c r="E302" s="53" t="s">
        <v>44</v>
      </c>
      <c r="F302" s="53">
        <v>1022991972</v>
      </c>
      <c r="G302" s="53" t="s">
        <v>357</v>
      </c>
      <c r="H302" s="89">
        <v>1773</v>
      </c>
      <c r="I302" s="84">
        <v>4606</v>
      </c>
      <c r="J302" s="53" t="s">
        <v>92</v>
      </c>
      <c r="K302" s="53">
        <v>1328</v>
      </c>
      <c r="L302" s="55">
        <v>44378</v>
      </c>
      <c r="M302" s="91">
        <v>16353468</v>
      </c>
      <c r="N302" s="57">
        <v>13627890</v>
      </c>
      <c r="O302" s="57">
        <v>2725578</v>
      </c>
      <c r="P302" s="58"/>
      <c r="Q302" s="58"/>
      <c r="R302" s="58">
        <v>663</v>
      </c>
      <c r="S302" s="58">
        <v>2725578</v>
      </c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9">
        <f t="shared" si="41"/>
        <v>2725578</v>
      </c>
      <c r="AO302" s="60"/>
      <c r="AP302" s="61"/>
      <c r="AQ302" s="62">
        <f t="shared" si="42"/>
        <v>0</v>
      </c>
      <c r="AR302" s="63" t="s">
        <v>47</v>
      </c>
      <c r="AS302" s="21" t="s">
        <v>114</v>
      </c>
      <c r="AT302" s="21" t="s">
        <v>115</v>
      </c>
      <c r="AU302" s="64"/>
      <c r="BB302" s="93"/>
    </row>
    <row r="303" spans="1:54" ht="12" customHeight="1" x14ac:dyDescent="0.2">
      <c r="A303" s="53" t="s">
        <v>302</v>
      </c>
      <c r="B303" s="53" t="s">
        <v>303</v>
      </c>
      <c r="C303" s="53" t="s">
        <v>103</v>
      </c>
      <c r="D303" s="53" t="s">
        <v>104</v>
      </c>
      <c r="E303" s="53" t="s">
        <v>44</v>
      </c>
      <c r="F303" s="53">
        <v>80261173</v>
      </c>
      <c r="G303" s="53" t="s">
        <v>358</v>
      </c>
      <c r="H303" s="89">
        <v>1774</v>
      </c>
      <c r="I303" s="84">
        <v>4598</v>
      </c>
      <c r="J303" s="53" t="s">
        <v>92</v>
      </c>
      <c r="K303" s="53">
        <v>1323</v>
      </c>
      <c r="L303" s="55">
        <v>44377</v>
      </c>
      <c r="M303" s="91">
        <v>32706936</v>
      </c>
      <c r="N303" s="57">
        <v>32525231</v>
      </c>
      <c r="O303" s="57">
        <v>181705</v>
      </c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9">
        <f t="shared" si="41"/>
        <v>0</v>
      </c>
      <c r="AO303" s="60"/>
      <c r="AP303" s="61"/>
      <c r="AQ303" s="62">
        <f t="shared" si="42"/>
        <v>181705</v>
      </c>
      <c r="AR303" s="63" t="s">
        <v>47</v>
      </c>
      <c r="AS303" s="21" t="s">
        <v>114</v>
      </c>
      <c r="AT303" s="21" t="s">
        <v>115</v>
      </c>
      <c r="AU303" s="64"/>
    </row>
    <row r="304" spans="1:54" ht="12" customHeight="1" x14ac:dyDescent="0.2">
      <c r="A304" s="53" t="s">
        <v>302</v>
      </c>
      <c r="B304" s="53" t="s">
        <v>303</v>
      </c>
      <c r="C304" s="53" t="s">
        <v>103</v>
      </c>
      <c r="D304" s="53" t="s">
        <v>104</v>
      </c>
      <c r="E304" s="53" t="s">
        <v>44</v>
      </c>
      <c r="F304" s="53">
        <v>79264992</v>
      </c>
      <c r="G304" s="53" t="s">
        <v>359</v>
      </c>
      <c r="H304" s="89">
        <v>3286</v>
      </c>
      <c r="I304" s="84">
        <v>10366</v>
      </c>
      <c r="J304" s="53" t="s">
        <v>92</v>
      </c>
      <c r="K304" s="53">
        <v>332</v>
      </c>
      <c r="L304" s="55">
        <v>44229</v>
      </c>
      <c r="M304" s="91">
        <v>5451156</v>
      </c>
      <c r="N304" s="57">
        <v>2362168</v>
      </c>
      <c r="O304" s="57">
        <v>3088988</v>
      </c>
      <c r="P304" s="58"/>
      <c r="Q304" s="58"/>
      <c r="R304" s="58">
        <v>122</v>
      </c>
      <c r="S304" s="58">
        <v>3088988</v>
      </c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9">
        <f t="shared" si="41"/>
        <v>3088988</v>
      </c>
      <c r="AO304" s="60"/>
      <c r="AP304" s="61"/>
      <c r="AQ304" s="62">
        <f t="shared" si="42"/>
        <v>0</v>
      </c>
      <c r="AR304" s="63" t="s">
        <v>47</v>
      </c>
      <c r="AS304" s="21" t="s">
        <v>114</v>
      </c>
      <c r="AT304" s="21" t="s">
        <v>115</v>
      </c>
      <c r="AU304" s="64"/>
      <c r="BA304" s="98"/>
    </row>
    <row r="305" spans="1:53" ht="12" customHeight="1" x14ac:dyDescent="0.2">
      <c r="A305" s="53" t="s">
        <v>302</v>
      </c>
      <c r="B305" s="53" t="s">
        <v>303</v>
      </c>
      <c r="C305" s="53" t="s">
        <v>103</v>
      </c>
      <c r="D305" s="53" t="s">
        <v>104</v>
      </c>
      <c r="E305" s="53" t="s">
        <v>44</v>
      </c>
      <c r="F305" s="53">
        <v>17656851</v>
      </c>
      <c r="G305" s="53" t="s">
        <v>360</v>
      </c>
      <c r="H305" s="89">
        <v>3288</v>
      </c>
      <c r="I305" s="84">
        <v>10368</v>
      </c>
      <c r="J305" s="53" t="s">
        <v>92</v>
      </c>
      <c r="K305" s="53">
        <v>330</v>
      </c>
      <c r="L305" s="55">
        <v>44229</v>
      </c>
      <c r="M305" s="91">
        <v>7268208</v>
      </c>
      <c r="N305" s="57">
        <v>3391830</v>
      </c>
      <c r="O305" s="57">
        <v>3876378</v>
      </c>
      <c r="P305" s="58"/>
      <c r="Q305" s="58"/>
      <c r="R305" s="58">
        <v>123</v>
      </c>
      <c r="S305" s="58">
        <v>3876378</v>
      </c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9">
        <f t="shared" si="41"/>
        <v>3876378</v>
      </c>
      <c r="AO305" s="60"/>
      <c r="AP305" s="61"/>
      <c r="AQ305" s="62">
        <f t="shared" si="42"/>
        <v>0</v>
      </c>
      <c r="AR305" s="63" t="s">
        <v>47</v>
      </c>
      <c r="AS305" s="21" t="s">
        <v>114</v>
      </c>
      <c r="AT305" s="21" t="s">
        <v>115</v>
      </c>
      <c r="AU305" s="64"/>
      <c r="BA305" s="98"/>
    </row>
    <row r="306" spans="1:53" s="73" customFormat="1" ht="17.25" customHeight="1" x14ac:dyDescent="0.2">
      <c r="A306" s="66" t="str">
        <f>+A305</f>
        <v>3-01-002-02-02-03-0003-018</v>
      </c>
      <c r="B306" s="66" t="str">
        <f>+B305</f>
        <v>Servicios de consultoria en administracion y servicios de gestion  servicios de tecnologia de la informacion -  Contratistas Unidades Academicas</v>
      </c>
      <c r="C306" s="66"/>
      <c r="D306" s="66"/>
      <c r="E306" s="66"/>
      <c r="F306" s="66"/>
      <c r="G306" s="66"/>
      <c r="H306" s="67"/>
      <c r="I306" s="68"/>
      <c r="J306" s="66"/>
      <c r="K306" s="66"/>
      <c r="L306" s="69"/>
      <c r="M306" s="70"/>
      <c r="N306" s="71" t="str">
        <f>+B306</f>
        <v>Servicios de consultoria en administracion y servicios de gestion  servicios de tecnologia de la informacion -  Contratistas Unidades Academicas</v>
      </c>
      <c r="O306" s="72">
        <f>SUM(O248:O305)</f>
        <v>109965440</v>
      </c>
      <c r="P306" s="72">
        <f t="shared" ref="P306:AQ306" si="43">SUM(P248:P305)</f>
        <v>0</v>
      </c>
      <c r="Q306" s="72">
        <f t="shared" si="43"/>
        <v>0</v>
      </c>
      <c r="R306" s="72">
        <f t="shared" si="43"/>
        <v>7140</v>
      </c>
      <c r="S306" s="72">
        <f t="shared" si="43"/>
        <v>62863945</v>
      </c>
      <c r="T306" s="72">
        <f t="shared" si="43"/>
        <v>46630</v>
      </c>
      <c r="U306" s="72">
        <f t="shared" si="43"/>
        <v>27676730</v>
      </c>
      <c r="V306" s="72">
        <f t="shared" si="43"/>
        <v>10078</v>
      </c>
      <c r="W306" s="72">
        <f t="shared" si="43"/>
        <v>7249309</v>
      </c>
      <c r="X306" s="72">
        <f t="shared" si="43"/>
        <v>4433</v>
      </c>
      <c r="Y306" s="72">
        <f t="shared" si="43"/>
        <v>2738904</v>
      </c>
      <c r="Z306" s="72">
        <f t="shared" si="43"/>
        <v>0</v>
      </c>
      <c r="AA306" s="72">
        <f t="shared" si="43"/>
        <v>0</v>
      </c>
      <c r="AB306" s="72">
        <f t="shared" si="43"/>
        <v>0</v>
      </c>
      <c r="AC306" s="72">
        <f t="shared" si="43"/>
        <v>0</v>
      </c>
      <c r="AD306" s="72">
        <f t="shared" si="43"/>
        <v>8406</v>
      </c>
      <c r="AE306" s="72">
        <f t="shared" si="43"/>
        <v>417922</v>
      </c>
      <c r="AF306" s="72">
        <f t="shared" si="43"/>
        <v>0</v>
      </c>
      <c r="AG306" s="72">
        <f t="shared" si="43"/>
        <v>0</v>
      </c>
      <c r="AH306" s="72">
        <f t="shared" si="43"/>
        <v>0</v>
      </c>
      <c r="AI306" s="72">
        <f t="shared" si="43"/>
        <v>0</v>
      </c>
      <c r="AJ306" s="72">
        <f t="shared" si="43"/>
        <v>0</v>
      </c>
      <c r="AK306" s="72">
        <f t="shared" si="43"/>
        <v>0</v>
      </c>
      <c r="AL306" s="72">
        <f t="shared" si="43"/>
        <v>14665</v>
      </c>
      <c r="AM306" s="72">
        <f t="shared" si="43"/>
        <v>2925453</v>
      </c>
      <c r="AN306" s="72">
        <f t="shared" si="43"/>
        <v>103872263</v>
      </c>
      <c r="AO306" s="72">
        <f t="shared" si="43"/>
        <v>0</v>
      </c>
      <c r="AP306" s="72">
        <f t="shared" si="43"/>
        <v>0</v>
      </c>
      <c r="AQ306" s="72">
        <f t="shared" si="43"/>
        <v>6093177</v>
      </c>
      <c r="AR306" s="63"/>
      <c r="AU306" s="64"/>
      <c r="AW306" s="21"/>
      <c r="AX306" s="21"/>
      <c r="AY306" s="21"/>
    </row>
    <row r="307" spans="1:53" ht="12" customHeight="1" x14ac:dyDescent="0.2">
      <c r="A307" s="53" t="s">
        <v>361</v>
      </c>
      <c r="B307" s="53" t="s">
        <v>362</v>
      </c>
      <c r="C307" s="53" t="s">
        <v>54</v>
      </c>
      <c r="D307" s="53" t="s">
        <v>43</v>
      </c>
      <c r="E307" s="53" t="s">
        <v>44</v>
      </c>
      <c r="F307" s="53">
        <v>19387861</v>
      </c>
      <c r="G307" s="53" t="s">
        <v>363</v>
      </c>
      <c r="H307" s="84">
        <v>594</v>
      </c>
      <c r="I307" s="84">
        <v>1848</v>
      </c>
      <c r="J307" s="53" t="s">
        <v>92</v>
      </c>
      <c r="K307" s="53">
        <v>399</v>
      </c>
      <c r="L307" s="55">
        <v>44239</v>
      </c>
      <c r="M307" s="56">
        <v>37612980</v>
      </c>
      <c r="N307" s="57">
        <v>29115232</v>
      </c>
      <c r="O307" s="88">
        <v>8497748</v>
      </c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9">
        <f t="shared" si="41"/>
        <v>0</v>
      </c>
      <c r="AO307" s="60"/>
      <c r="AP307" s="61"/>
      <c r="AQ307" s="62">
        <f t="shared" si="42"/>
        <v>8497748</v>
      </c>
      <c r="AR307" s="63" t="s">
        <v>47</v>
      </c>
      <c r="AS307" s="21" t="s">
        <v>114</v>
      </c>
      <c r="AT307" s="21" t="s">
        <v>115</v>
      </c>
      <c r="AU307" s="64"/>
    </row>
    <row r="308" spans="1:53" ht="12" customHeight="1" x14ac:dyDescent="0.2">
      <c r="A308" s="53" t="s">
        <v>361</v>
      </c>
      <c r="B308" s="53" t="s">
        <v>362</v>
      </c>
      <c r="C308" s="53" t="s">
        <v>54</v>
      </c>
      <c r="D308" s="53" t="s">
        <v>43</v>
      </c>
      <c r="E308" s="53" t="s">
        <v>44</v>
      </c>
      <c r="F308" s="53">
        <v>79895582</v>
      </c>
      <c r="G308" s="53" t="s">
        <v>364</v>
      </c>
      <c r="H308" s="84">
        <v>1885</v>
      </c>
      <c r="I308" s="54">
        <v>4721</v>
      </c>
      <c r="J308" s="53" t="s">
        <v>92</v>
      </c>
      <c r="K308" s="53">
        <v>1373</v>
      </c>
      <c r="L308" s="55">
        <v>44399</v>
      </c>
      <c r="M308" s="56">
        <v>29981358</v>
      </c>
      <c r="N308" s="57">
        <v>17988815</v>
      </c>
      <c r="O308" s="88">
        <v>11992543</v>
      </c>
      <c r="P308" s="58"/>
      <c r="Q308" s="58"/>
      <c r="R308" s="58"/>
      <c r="S308" s="58"/>
      <c r="T308" s="58" t="s">
        <v>365</v>
      </c>
      <c r="U308" s="58">
        <f>5451156+2543873</f>
        <v>7995029</v>
      </c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9">
        <f t="shared" si="41"/>
        <v>7995029</v>
      </c>
      <c r="AO308" s="60"/>
      <c r="AP308" s="61"/>
      <c r="AQ308" s="62">
        <f t="shared" si="42"/>
        <v>3997514</v>
      </c>
      <c r="AR308" s="63" t="s">
        <v>47</v>
      </c>
      <c r="AS308" s="21" t="s">
        <v>48</v>
      </c>
      <c r="AT308" s="21" t="s">
        <v>49</v>
      </c>
      <c r="AU308" s="64"/>
    </row>
    <row r="309" spans="1:53" ht="12" customHeight="1" x14ac:dyDescent="0.2">
      <c r="A309" s="53" t="s">
        <v>361</v>
      </c>
      <c r="B309" s="53" t="s">
        <v>362</v>
      </c>
      <c r="C309" s="53" t="s">
        <v>42</v>
      </c>
      <c r="D309" s="53" t="s">
        <v>43</v>
      </c>
      <c r="E309" s="53" t="s">
        <v>44</v>
      </c>
      <c r="F309" s="53">
        <v>1032399158</v>
      </c>
      <c r="G309" s="53" t="s">
        <v>366</v>
      </c>
      <c r="H309" s="84">
        <v>1966</v>
      </c>
      <c r="I309" s="54">
        <v>4775</v>
      </c>
      <c r="J309" s="53" t="s">
        <v>92</v>
      </c>
      <c r="K309" s="53">
        <v>392</v>
      </c>
      <c r="L309" s="55">
        <v>44232</v>
      </c>
      <c r="M309" s="75">
        <v>12537660</v>
      </c>
      <c r="N309" s="57">
        <v>5432986</v>
      </c>
      <c r="O309" s="88">
        <v>7104674</v>
      </c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9">
        <f t="shared" si="41"/>
        <v>0</v>
      </c>
      <c r="AO309" s="60"/>
      <c r="AP309" s="61"/>
      <c r="AQ309" s="62">
        <f t="shared" si="42"/>
        <v>7104674</v>
      </c>
      <c r="AR309" s="63" t="s">
        <v>47</v>
      </c>
      <c r="AS309" s="21" t="s">
        <v>114</v>
      </c>
      <c r="AT309" s="21" t="s">
        <v>115</v>
      </c>
      <c r="AU309" s="64"/>
    </row>
    <row r="310" spans="1:53" ht="12" customHeight="1" x14ac:dyDescent="0.2">
      <c r="A310" s="53" t="s">
        <v>361</v>
      </c>
      <c r="B310" s="53" t="s">
        <v>362</v>
      </c>
      <c r="C310" s="53" t="s">
        <v>42</v>
      </c>
      <c r="D310" s="53" t="s">
        <v>43</v>
      </c>
      <c r="E310" s="53" t="s">
        <v>44</v>
      </c>
      <c r="F310" s="53">
        <v>1016030324</v>
      </c>
      <c r="G310" s="53" t="s">
        <v>367</v>
      </c>
      <c r="H310" s="84">
        <v>1967</v>
      </c>
      <c r="I310" s="54">
        <v>4853</v>
      </c>
      <c r="J310" s="53" t="s">
        <v>92</v>
      </c>
      <c r="K310" s="53">
        <v>413</v>
      </c>
      <c r="L310" s="55">
        <v>44236</v>
      </c>
      <c r="M310" s="56">
        <v>6813945</v>
      </c>
      <c r="N310" s="57">
        <v>3936946</v>
      </c>
      <c r="O310" s="88">
        <v>2876999</v>
      </c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9">
        <f t="shared" si="41"/>
        <v>0</v>
      </c>
      <c r="AO310" s="60"/>
      <c r="AP310" s="61"/>
      <c r="AQ310" s="62">
        <f t="shared" si="42"/>
        <v>2876999</v>
      </c>
      <c r="AR310" s="63" t="s">
        <v>47</v>
      </c>
      <c r="AS310" s="21" t="s">
        <v>114</v>
      </c>
      <c r="AT310" s="21" t="s">
        <v>115</v>
      </c>
      <c r="AU310" s="64"/>
    </row>
    <row r="311" spans="1:53" ht="12" customHeight="1" x14ac:dyDescent="0.2">
      <c r="A311" s="53" t="s">
        <v>361</v>
      </c>
      <c r="B311" s="53" t="s">
        <v>362</v>
      </c>
      <c r="C311" s="53" t="s">
        <v>42</v>
      </c>
      <c r="D311" s="53" t="s">
        <v>43</v>
      </c>
      <c r="E311" s="53" t="s">
        <v>44</v>
      </c>
      <c r="F311" s="53">
        <v>1018458458</v>
      </c>
      <c r="G311" s="53" t="s">
        <v>368</v>
      </c>
      <c r="H311" s="84">
        <v>1968</v>
      </c>
      <c r="I311" s="54">
        <v>4852</v>
      </c>
      <c r="J311" s="53" t="s">
        <v>92</v>
      </c>
      <c r="K311" s="53">
        <v>447</v>
      </c>
      <c r="L311" s="55">
        <v>44236</v>
      </c>
      <c r="M311" s="56">
        <v>6813945</v>
      </c>
      <c r="N311" s="57">
        <v>6208261</v>
      </c>
      <c r="O311" s="88">
        <v>605684</v>
      </c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9">
        <f t="shared" si="41"/>
        <v>0</v>
      </c>
      <c r="AO311" s="60"/>
      <c r="AP311" s="61"/>
      <c r="AQ311" s="62">
        <f t="shared" si="42"/>
        <v>605684</v>
      </c>
      <c r="AR311" s="63" t="s">
        <v>47</v>
      </c>
      <c r="AS311" s="21" t="s">
        <v>114</v>
      </c>
      <c r="AT311" s="21" t="s">
        <v>115</v>
      </c>
      <c r="AU311" s="64"/>
    </row>
    <row r="312" spans="1:53" ht="12" customHeight="1" x14ac:dyDescent="0.2">
      <c r="A312" s="53" t="s">
        <v>361</v>
      </c>
      <c r="B312" s="53" t="s">
        <v>362</v>
      </c>
      <c r="C312" s="53" t="s">
        <v>54</v>
      </c>
      <c r="D312" s="53" t="s">
        <v>43</v>
      </c>
      <c r="E312" s="53" t="s">
        <v>44</v>
      </c>
      <c r="F312" s="53">
        <v>52448484</v>
      </c>
      <c r="G312" s="53" t="s">
        <v>369</v>
      </c>
      <c r="H312" s="84">
        <v>2095</v>
      </c>
      <c r="I312" s="54">
        <v>6599</v>
      </c>
      <c r="J312" s="53" t="s">
        <v>92</v>
      </c>
      <c r="K312" s="53">
        <v>1548</v>
      </c>
      <c r="L312" s="55">
        <v>44446</v>
      </c>
      <c r="M312" s="56">
        <v>10902312</v>
      </c>
      <c r="N312" s="57">
        <v>10357196</v>
      </c>
      <c r="O312" s="88">
        <v>545116</v>
      </c>
      <c r="P312" s="58"/>
      <c r="Q312" s="58"/>
      <c r="R312" s="58"/>
      <c r="S312" s="58"/>
      <c r="T312" s="58">
        <v>1720</v>
      </c>
      <c r="U312" s="58">
        <v>545116</v>
      </c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9">
        <f t="shared" si="41"/>
        <v>545116</v>
      </c>
      <c r="AO312" s="60"/>
      <c r="AP312" s="61"/>
      <c r="AQ312" s="62">
        <f t="shared" si="42"/>
        <v>0</v>
      </c>
      <c r="AR312" s="63" t="s">
        <v>47</v>
      </c>
      <c r="AS312" s="21" t="s">
        <v>114</v>
      </c>
      <c r="AT312" s="21" t="s">
        <v>115</v>
      </c>
      <c r="AU312" s="64"/>
    </row>
    <row r="313" spans="1:53" ht="12" customHeight="1" x14ac:dyDescent="0.2">
      <c r="A313" s="53" t="s">
        <v>361</v>
      </c>
      <c r="B313" s="53" t="s">
        <v>362</v>
      </c>
      <c r="C313" s="53" t="s">
        <v>42</v>
      </c>
      <c r="D313" s="53" t="s">
        <v>43</v>
      </c>
      <c r="E313" s="53" t="s">
        <v>44</v>
      </c>
      <c r="F313" s="53">
        <v>14265904</v>
      </c>
      <c r="G313" s="53" t="s">
        <v>370</v>
      </c>
      <c r="H313" s="84">
        <v>2724</v>
      </c>
      <c r="I313" s="54">
        <v>8395</v>
      </c>
      <c r="J313" s="53" t="s">
        <v>92</v>
      </c>
      <c r="K313" s="53">
        <v>241</v>
      </c>
      <c r="L313" s="55">
        <v>44224</v>
      </c>
      <c r="M313" s="56">
        <v>10726665</v>
      </c>
      <c r="N313" s="57">
        <v>8776362</v>
      </c>
      <c r="O313" s="88">
        <v>1950303</v>
      </c>
      <c r="P313" s="58"/>
      <c r="Q313" s="58"/>
      <c r="R313" s="58">
        <v>413</v>
      </c>
      <c r="S313" s="58">
        <v>1950303</v>
      </c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9">
        <f t="shared" si="41"/>
        <v>1950303</v>
      </c>
      <c r="AO313" s="60"/>
      <c r="AP313" s="61"/>
      <c r="AQ313" s="62">
        <f t="shared" si="42"/>
        <v>0</v>
      </c>
      <c r="AR313" s="63" t="s">
        <v>47</v>
      </c>
      <c r="AS313" s="21" t="s">
        <v>114</v>
      </c>
      <c r="AT313" s="21" t="s">
        <v>115</v>
      </c>
      <c r="AU313" s="64"/>
    </row>
    <row r="314" spans="1:53" ht="12" customHeight="1" x14ac:dyDescent="0.2">
      <c r="A314" s="53" t="s">
        <v>361</v>
      </c>
      <c r="B314" s="53" t="s">
        <v>362</v>
      </c>
      <c r="C314" s="53" t="s">
        <v>42</v>
      </c>
      <c r="D314" s="53" t="s">
        <v>43</v>
      </c>
      <c r="E314" s="53" t="s">
        <v>44</v>
      </c>
      <c r="F314" s="53">
        <v>80001861</v>
      </c>
      <c r="G314" s="53" t="s">
        <v>371</v>
      </c>
      <c r="H314" s="84">
        <v>2727</v>
      </c>
      <c r="I314" s="54">
        <v>8439</v>
      </c>
      <c r="J314" s="53" t="s">
        <v>92</v>
      </c>
      <c r="K314" s="53">
        <v>1079</v>
      </c>
      <c r="L314" s="55">
        <v>44314</v>
      </c>
      <c r="M314" s="56">
        <v>10587357</v>
      </c>
      <c r="N314" s="57">
        <v>6268830</v>
      </c>
      <c r="O314" s="88">
        <v>4318527</v>
      </c>
      <c r="P314" s="58"/>
      <c r="Q314" s="58"/>
      <c r="R314" s="58"/>
      <c r="S314" s="58"/>
      <c r="T314" s="58"/>
      <c r="U314" s="58"/>
      <c r="V314" s="58"/>
      <c r="W314" s="58"/>
      <c r="X314" s="58" t="s">
        <v>372</v>
      </c>
      <c r="Y314" s="58">
        <f>2228917+1950303</f>
        <v>4179220</v>
      </c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9">
        <f t="shared" si="41"/>
        <v>4179220</v>
      </c>
      <c r="AO314" s="60"/>
      <c r="AP314" s="61"/>
      <c r="AQ314" s="62">
        <f t="shared" si="42"/>
        <v>139307</v>
      </c>
      <c r="AR314" s="63" t="s">
        <v>47</v>
      </c>
      <c r="AS314" s="21" t="s">
        <v>114</v>
      </c>
      <c r="AT314" s="21" t="s">
        <v>115</v>
      </c>
      <c r="AU314" s="64"/>
    </row>
    <row r="315" spans="1:53" ht="12" customHeight="1" x14ac:dyDescent="0.2">
      <c r="A315" s="53" t="s">
        <v>361</v>
      </c>
      <c r="B315" s="53" t="s">
        <v>362</v>
      </c>
      <c r="C315" s="53" t="s">
        <v>42</v>
      </c>
      <c r="D315" s="53" t="s">
        <v>43</v>
      </c>
      <c r="E315" s="53" t="s">
        <v>44</v>
      </c>
      <c r="F315" s="53">
        <v>52267410</v>
      </c>
      <c r="G315" s="53" t="s">
        <v>373</v>
      </c>
      <c r="H315" s="84">
        <v>2729</v>
      </c>
      <c r="I315" s="54">
        <v>8438</v>
      </c>
      <c r="J315" s="53" t="s">
        <v>92</v>
      </c>
      <c r="K315" s="53">
        <v>246</v>
      </c>
      <c r="L315" s="55">
        <v>44225</v>
      </c>
      <c r="M315" s="56">
        <v>13809595</v>
      </c>
      <c r="N315" s="57">
        <v>11265722</v>
      </c>
      <c r="O315" s="88">
        <v>2543873</v>
      </c>
      <c r="P315" s="58"/>
      <c r="Q315" s="58"/>
      <c r="R315" s="58">
        <v>415</v>
      </c>
      <c r="S315" s="58">
        <v>2543873</v>
      </c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9">
        <f t="shared" si="41"/>
        <v>2543873</v>
      </c>
      <c r="AO315" s="60"/>
      <c r="AP315" s="61"/>
      <c r="AQ315" s="62">
        <f t="shared" si="42"/>
        <v>0</v>
      </c>
      <c r="AR315" s="63" t="s">
        <v>47</v>
      </c>
      <c r="AS315" s="21" t="s">
        <v>114</v>
      </c>
      <c r="AT315" s="21" t="s">
        <v>115</v>
      </c>
      <c r="AU315" s="64"/>
    </row>
    <row r="316" spans="1:53" ht="12" customHeight="1" x14ac:dyDescent="0.2">
      <c r="A316" s="53" t="s">
        <v>361</v>
      </c>
      <c r="B316" s="53" t="s">
        <v>362</v>
      </c>
      <c r="C316" s="53" t="s">
        <v>42</v>
      </c>
      <c r="D316" s="53" t="s">
        <v>43</v>
      </c>
      <c r="E316" s="53" t="s">
        <v>44</v>
      </c>
      <c r="F316" s="53">
        <v>52836040</v>
      </c>
      <c r="G316" s="53" t="s">
        <v>374</v>
      </c>
      <c r="H316" s="84">
        <v>2876</v>
      </c>
      <c r="I316" s="54">
        <v>9811</v>
      </c>
      <c r="J316" s="53" t="s">
        <v>92</v>
      </c>
      <c r="K316" s="53">
        <v>446</v>
      </c>
      <c r="L316" s="55">
        <v>44236</v>
      </c>
      <c r="M316" s="56">
        <v>7243981</v>
      </c>
      <c r="N316" s="57">
        <v>3064761</v>
      </c>
      <c r="O316" s="88">
        <v>4179220</v>
      </c>
      <c r="P316" s="58"/>
      <c r="Q316" s="58"/>
      <c r="R316" s="58"/>
      <c r="S316" s="58"/>
      <c r="T316" s="58">
        <v>1361</v>
      </c>
      <c r="U316" s="58">
        <v>4179220</v>
      </c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9">
        <f t="shared" si="41"/>
        <v>4179220</v>
      </c>
      <c r="AO316" s="60"/>
      <c r="AP316" s="61"/>
      <c r="AQ316" s="62">
        <f t="shared" si="42"/>
        <v>0</v>
      </c>
      <c r="AR316" s="63" t="s">
        <v>47</v>
      </c>
      <c r="AS316" s="21" t="s">
        <v>114</v>
      </c>
      <c r="AT316" s="21" t="s">
        <v>115</v>
      </c>
      <c r="AU316" s="64"/>
    </row>
    <row r="317" spans="1:53" ht="12" customHeight="1" x14ac:dyDescent="0.2">
      <c r="A317" s="53" t="s">
        <v>361</v>
      </c>
      <c r="B317" s="53" t="s">
        <v>362</v>
      </c>
      <c r="C317" s="53" t="s">
        <v>42</v>
      </c>
      <c r="D317" s="53" t="s">
        <v>43</v>
      </c>
      <c r="E317" s="53" t="s">
        <v>44</v>
      </c>
      <c r="F317" s="53">
        <v>51664995</v>
      </c>
      <c r="G317" s="53" t="s">
        <v>375</v>
      </c>
      <c r="H317" s="84">
        <v>2881</v>
      </c>
      <c r="I317" s="54">
        <v>9810</v>
      </c>
      <c r="J317" s="53" t="s">
        <v>92</v>
      </c>
      <c r="K317" s="53">
        <v>412</v>
      </c>
      <c r="L317" s="55">
        <v>44236</v>
      </c>
      <c r="M317" s="56">
        <v>4724335</v>
      </c>
      <c r="N317" s="57">
        <v>1998757</v>
      </c>
      <c r="O317" s="88">
        <v>2725578</v>
      </c>
      <c r="P317" s="58"/>
      <c r="Q317" s="58"/>
      <c r="R317" s="58"/>
      <c r="S317" s="58"/>
      <c r="T317" s="58">
        <v>1499</v>
      </c>
      <c r="U317" s="58">
        <v>2725578</v>
      </c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9">
        <f t="shared" si="41"/>
        <v>2725578</v>
      </c>
      <c r="AO317" s="60"/>
      <c r="AP317" s="61"/>
      <c r="AQ317" s="62">
        <f t="shared" si="42"/>
        <v>0</v>
      </c>
      <c r="AR317" s="63" t="s">
        <v>47</v>
      </c>
      <c r="AS317" s="21" t="s">
        <v>114</v>
      </c>
      <c r="AT317" s="21" t="s">
        <v>115</v>
      </c>
      <c r="AU317" s="64"/>
    </row>
    <row r="318" spans="1:53" ht="12" customHeight="1" x14ac:dyDescent="0.2">
      <c r="A318" s="53" t="s">
        <v>361</v>
      </c>
      <c r="B318" s="53" t="s">
        <v>362</v>
      </c>
      <c r="C318" s="53" t="s">
        <v>42</v>
      </c>
      <c r="D318" s="53" t="s">
        <v>43</v>
      </c>
      <c r="E318" s="53" t="s">
        <v>44</v>
      </c>
      <c r="F318" s="53">
        <v>1018458458</v>
      </c>
      <c r="G318" s="53" t="s">
        <v>368</v>
      </c>
      <c r="H318" s="84">
        <v>3091</v>
      </c>
      <c r="I318" s="54">
        <v>10225</v>
      </c>
      <c r="J318" s="53" t="s">
        <v>92</v>
      </c>
      <c r="K318" s="53">
        <v>1712</v>
      </c>
      <c r="L318" s="55">
        <v>44531</v>
      </c>
      <c r="M318" s="56">
        <v>4996893</v>
      </c>
      <c r="N318" s="57">
        <v>2119894</v>
      </c>
      <c r="O318" s="88">
        <v>2876999</v>
      </c>
      <c r="P318" s="58"/>
      <c r="Q318" s="58"/>
      <c r="R318" s="58">
        <v>412</v>
      </c>
      <c r="S318" s="58">
        <v>2271315</v>
      </c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9">
        <f t="shared" si="41"/>
        <v>2271315</v>
      </c>
      <c r="AO318" s="60"/>
      <c r="AP318" s="61"/>
      <c r="AQ318" s="62">
        <f t="shared" si="42"/>
        <v>605684</v>
      </c>
      <c r="AR318" s="63" t="s">
        <v>47</v>
      </c>
      <c r="AS318" s="21" t="s">
        <v>114</v>
      </c>
      <c r="AT318" s="21" t="s">
        <v>115</v>
      </c>
      <c r="AU318" s="64"/>
    </row>
    <row r="319" spans="1:53" ht="12" customHeight="1" x14ac:dyDescent="0.2">
      <c r="A319" s="53" t="s">
        <v>361</v>
      </c>
      <c r="B319" s="53" t="s">
        <v>362</v>
      </c>
      <c r="C319" s="53" t="s">
        <v>42</v>
      </c>
      <c r="D319" s="53" t="s">
        <v>43</v>
      </c>
      <c r="E319" s="53" t="s">
        <v>44</v>
      </c>
      <c r="F319" s="53">
        <v>79589689</v>
      </c>
      <c r="G319" s="53" t="s">
        <v>376</v>
      </c>
      <c r="H319" s="84">
        <v>3092</v>
      </c>
      <c r="I319" s="54">
        <v>10272</v>
      </c>
      <c r="J319" s="53" t="s">
        <v>92</v>
      </c>
      <c r="K319" s="53">
        <v>1717</v>
      </c>
      <c r="L319" s="55">
        <v>44533</v>
      </c>
      <c r="M319" s="56">
        <v>7243981</v>
      </c>
      <c r="N319" s="57">
        <v>3064761</v>
      </c>
      <c r="O319" s="88">
        <v>4179220</v>
      </c>
      <c r="P319" s="58"/>
      <c r="Q319" s="58"/>
      <c r="R319" s="58">
        <v>414</v>
      </c>
      <c r="S319" s="58">
        <v>4179220</v>
      </c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9">
        <f t="shared" si="41"/>
        <v>4179220</v>
      </c>
      <c r="AO319" s="60"/>
      <c r="AP319" s="61"/>
      <c r="AQ319" s="62">
        <f t="shared" si="42"/>
        <v>0</v>
      </c>
      <c r="AR319" s="63" t="s">
        <v>47</v>
      </c>
      <c r="AS319" s="21" t="s">
        <v>114</v>
      </c>
      <c r="AT319" s="21" t="s">
        <v>115</v>
      </c>
      <c r="AU319" s="64"/>
    </row>
    <row r="320" spans="1:53" ht="12" customHeight="1" x14ac:dyDescent="0.2">
      <c r="A320" s="53" t="s">
        <v>361</v>
      </c>
      <c r="B320" s="53" t="s">
        <v>362</v>
      </c>
      <c r="C320" s="53" t="s">
        <v>42</v>
      </c>
      <c r="D320" s="53" t="s">
        <v>43</v>
      </c>
      <c r="E320" s="53" t="s">
        <v>44</v>
      </c>
      <c r="F320" s="53">
        <v>80064351</v>
      </c>
      <c r="G320" s="53" t="s">
        <v>377</v>
      </c>
      <c r="H320" s="84">
        <v>2581</v>
      </c>
      <c r="I320" s="114">
        <v>8335</v>
      </c>
      <c r="J320" s="53" t="s">
        <v>92</v>
      </c>
      <c r="K320" s="53">
        <v>148</v>
      </c>
      <c r="L320" s="55">
        <v>44219</v>
      </c>
      <c r="M320" s="56">
        <v>7904176</v>
      </c>
      <c r="N320" s="57">
        <v>6177977</v>
      </c>
      <c r="O320" s="88">
        <v>1726199</v>
      </c>
      <c r="P320" s="58"/>
      <c r="Q320" s="58"/>
      <c r="R320" s="58">
        <v>80</v>
      </c>
      <c r="S320" s="58">
        <v>1726199</v>
      </c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9">
        <f t="shared" si="41"/>
        <v>1726199</v>
      </c>
      <c r="AO320" s="60"/>
      <c r="AP320" s="61"/>
      <c r="AQ320" s="62">
        <f t="shared" si="42"/>
        <v>0</v>
      </c>
      <c r="AR320" s="63" t="s">
        <v>47</v>
      </c>
      <c r="AS320" s="21" t="s">
        <v>114</v>
      </c>
      <c r="AT320" s="21" t="s">
        <v>115</v>
      </c>
      <c r="AU320" s="64"/>
    </row>
    <row r="321" spans="1:47" ht="12" customHeight="1" x14ac:dyDescent="0.2">
      <c r="A321" s="53" t="s">
        <v>361</v>
      </c>
      <c r="B321" s="53" t="s">
        <v>362</v>
      </c>
      <c r="C321" s="53" t="s">
        <v>42</v>
      </c>
      <c r="D321" s="53" t="s">
        <v>43</v>
      </c>
      <c r="E321" s="53" t="s">
        <v>44</v>
      </c>
      <c r="F321" s="53">
        <v>72345564</v>
      </c>
      <c r="G321" s="53" t="s">
        <v>378</v>
      </c>
      <c r="H321" s="84">
        <v>2582</v>
      </c>
      <c r="I321" s="114">
        <v>8332</v>
      </c>
      <c r="J321" s="53" t="s">
        <v>92</v>
      </c>
      <c r="K321" s="53">
        <v>142</v>
      </c>
      <c r="L321" s="55">
        <v>44219</v>
      </c>
      <c r="M321" s="56">
        <v>12119738</v>
      </c>
      <c r="N321" s="57">
        <v>9472899</v>
      </c>
      <c r="O321" s="88">
        <v>2646839</v>
      </c>
      <c r="P321" s="58"/>
      <c r="Q321" s="58"/>
      <c r="R321" s="58">
        <v>72</v>
      </c>
      <c r="S321" s="58">
        <v>2646839</v>
      </c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9">
        <f t="shared" si="41"/>
        <v>2646839</v>
      </c>
      <c r="AO321" s="60"/>
      <c r="AP321" s="61"/>
      <c r="AQ321" s="62">
        <f t="shared" si="42"/>
        <v>0</v>
      </c>
      <c r="AR321" s="63" t="s">
        <v>47</v>
      </c>
      <c r="AS321" s="21" t="s">
        <v>114</v>
      </c>
      <c r="AT321" s="21" t="s">
        <v>115</v>
      </c>
      <c r="AU321" s="64"/>
    </row>
    <row r="322" spans="1:47" ht="12" customHeight="1" x14ac:dyDescent="0.2">
      <c r="A322" s="53" t="s">
        <v>361</v>
      </c>
      <c r="B322" s="53" t="s">
        <v>362</v>
      </c>
      <c r="C322" s="53" t="s">
        <v>42</v>
      </c>
      <c r="D322" s="53" t="s">
        <v>43</v>
      </c>
      <c r="E322" s="53" t="s">
        <v>44</v>
      </c>
      <c r="F322" s="53">
        <v>93080166</v>
      </c>
      <c r="G322" s="53" t="s">
        <v>379</v>
      </c>
      <c r="H322" s="84">
        <v>2583</v>
      </c>
      <c r="I322" s="114">
        <v>8334</v>
      </c>
      <c r="J322" s="53" t="s">
        <v>92</v>
      </c>
      <c r="K322" s="53">
        <v>146</v>
      </c>
      <c r="L322" s="55">
        <v>44219</v>
      </c>
      <c r="M322" s="56">
        <v>12119738</v>
      </c>
      <c r="N322" s="57">
        <v>9472899</v>
      </c>
      <c r="O322" s="88">
        <v>2646839</v>
      </c>
      <c r="P322" s="58"/>
      <c r="Q322" s="58"/>
      <c r="R322" s="58">
        <v>59</v>
      </c>
      <c r="S322" s="58">
        <v>2646839</v>
      </c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9">
        <f t="shared" si="41"/>
        <v>2646839</v>
      </c>
      <c r="AO322" s="60"/>
      <c r="AP322" s="61"/>
      <c r="AQ322" s="62">
        <f t="shared" si="42"/>
        <v>0</v>
      </c>
      <c r="AR322" s="63" t="s">
        <v>47</v>
      </c>
      <c r="AS322" s="21" t="s">
        <v>114</v>
      </c>
      <c r="AT322" s="21" t="s">
        <v>115</v>
      </c>
      <c r="AU322" s="64"/>
    </row>
    <row r="323" spans="1:47" ht="12" customHeight="1" x14ac:dyDescent="0.2">
      <c r="A323" s="53" t="s">
        <v>361</v>
      </c>
      <c r="B323" s="53" t="s">
        <v>362</v>
      </c>
      <c r="C323" s="53" t="s">
        <v>42</v>
      </c>
      <c r="D323" s="53" t="s">
        <v>43</v>
      </c>
      <c r="E323" s="53" t="s">
        <v>380</v>
      </c>
      <c r="F323" s="53">
        <v>405703</v>
      </c>
      <c r="G323" s="53" t="s">
        <v>381</v>
      </c>
      <c r="H323" s="84">
        <v>2584</v>
      </c>
      <c r="I323" s="114">
        <v>8333</v>
      </c>
      <c r="J323" s="53" t="s">
        <v>92</v>
      </c>
      <c r="K323" s="53">
        <v>136</v>
      </c>
      <c r="L323" s="55">
        <v>44219</v>
      </c>
      <c r="M323" s="56">
        <v>15808352</v>
      </c>
      <c r="N323" s="57">
        <v>12355954</v>
      </c>
      <c r="O323" s="88">
        <v>3452398</v>
      </c>
      <c r="P323" s="58"/>
      <c r="Q323" s="58"/>
      <c r="R323" s="58">
        <v>75</v>
      </c>
      <c r="S323" s="58">
        <v>3452398</v>
      </c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9">
        <f t="shared" si="41"/>
        <v>3452398</v>
      </c>
      <c r="AO323" s="60"/>
      <c r="AP323" s="61"/>
      <c r="AQ323" s="62">
        <f t="shared" si="42"/>
        <v>0</v>
      </c>
      <c r="AR323" s="63" t="s">
        <v>47</v>
      </c>
      <c r="AS323" s="21" t="s">
        <v>114</v>
      </c>
      <c r="AT323" s="21" t="s">
        <v>115</v>
      </c>
      <c r="AU323" s="64"/>
    </row>
    <row r="324" spans="1:47" ht="12" customHeight="1" x14ac:dyDescent="0.2">
      <c r="A324" s="53" t="s">
        <v>361</v>
      </c>
      <c r="B324" s="53" t="s">
        <v>362</v>
      </c>
      <c r="C324" s="53" t="s">
        <v>42</v>
      </c>
      <c r="D324" s="53" t="s">
        <v>43</v>
      </c>
      <c r="E324" s="53" t="s">
        <v>44</v>
      </c>
      <c r="F324" s="53">
        <v>39778097</v>
      </c>
      <c r="G324" s="53" t="s">
        <v>382</v>
      </c>
      <c r="H324" s="84">
        <v>2657</v>
      </c>
      <c r="I324" s="114">
        <v>8342</v>
      </c>
      <c r="J324" s="53" t="s">
        <v>92</v>
      </c>
      <c r="K324" s="53">
        <v>144</v>
      </c>
      <c r="L324" s="55">
        <v>44219</v>
      </c>
      <c r="M324" s="56">
        <v>11980430</v>
      </c>
      <c r="N324" s="57">
        <v>9472899</v>
      </c>
      <c r="O324" s="88">
        <v>2507531</v>
      </c>
      <c r="P324" s="58"/>
      <c r="Q324" s="58"/>
      <c r="R324" s="58">
        <v>64</v>
      </c>
      <c r="S324" s="58">
        <v>2507531</v>
      </c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9">
        <f t="shared" si="41"/>
        <v>2507531</v>
      </c>
      <c r="AO324" s="60"/>
      <c r="AP324" s="61"/>
      <c r="AQ324" s="62">
        <f t="shared" si="42"/>
        <v>0</v>
      </c>
      <c r="AR324" s="63" t="s">
        <v>47</v>
      </c>
      <c r="AS324" s="21" t="s">
        <v>114</v>
      </c>
      <c r="AT324" s="21" t="s">
        <v>115</v>
      </c>
      <c r="AU324" s="64"/>
    </row>
    <row r="325" spans="1:47" ht="12" customHeight="1" x14ac:dyDescent="0.2">
      <c r="A325" s="53" t="s">
        <v>361</v>
      </c>
      <c r="B325" s="53" t="s">
        <v>362</v>
      </c>
      <c r="C325" s="53" t="s">
        <v>42</v>
      </c>
      <c r="D325" s="53" t="s">
        <v>43</v>
      </c>
      <c r="E325" s="53" t="s">
        <v>44</v>
      </c>
      <c r="F325" s="53">
        <v>1010164573</v>
      </c>
      <c r="G325" s="53" t="s">
        <v>383</v>
      </c>
      <c r="H325" s="84">
        <v>2585</v>
      </c>
      <c r="I325" s="89">
        <v>8319</v>
      </c>
      <c r="J325" s="53" t="s">
        <v>92</v>
      </c>
      <c r="K325" s="53">
        <v>123</v>
      </c>
      <c r="L325" s="55">
        <v>44219</v>
      </c>
      <c r="M325" s="56">
        <v>7904176</v>
      </c>
      <c r="N325" s="57">
        <v>6177977</v>
      </c>
      <c r="O325" s="88">
        <v>1726199</v>
      </c>
      <c r="P325" s="58"/>
      <c r="Q325" s="58"/>
      <c r="R325" s="58">
        <v>77</v>
      </c>
      <c r="S325" s="58">
        <v>1726199</v>
      </c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9">
        <f t="shared" si="41"/>
        <v>1726199</v>
      </c>
      <c r="AO325" s="60"/>
      <c r="AP325" s="61"/>
      <c r="AQ325" s="62">
        <f t="shared" si="42"/>
        <v>0</v>
      </c>
      <c r="AR325" s="63" t="s">
        <v>47</v>
      </c>
      <c r="AS325" s="21" t="s">
        <v>114</v>
      </c>
      <c r="AT325" s="21" t="s">
        <v>115</v>
      </c>
      <c r="AU325" s="64"/>
    </row>
    <row r="326" spans="1:47" ht="12" customHeight="1" x14ac:dyDescent="0.2">
      <c r="A326" s="53" t="s">
        <v>361</v>
      </c>
      <c r="B326" s="53" t="s">
        <v>362</v>
      </c>
      <c r="C326" s="53" t="s">
        <v>42</v>
      </c>
      <c r="D326" s="53" t="s">
        <v>43</v>
      </c>
      <c r="E326" s="53" t="s">
        <v>44</v>
      </c>
      <c r="F326" s="53">
        <v>51821923</v>
      </c>
      <c r="G326" s="53" t="s">
        <v>384</v>
      </c>
      <c r="H326" s="84">
        <v>2586</v>
      </c>
      <c r="I326" s="89">
        <v>8320</v>
      </c>
      <c r="J326" s="53" t="s">
        <v>92</v>
      </c>
      <c r="K326" s="53">
        <v>124</v>
      </c>
      <c r="L326" s="55">
        <v>44219</v>
      </c>
      <c r="M326" s="56">
        <v>12119738</v>
      </c>
      <c r="N326" s="57">
        <v>9472899</v>
      </c>
      <c r="O326" s="88">
        <v>2646839</v>
      </c>
      <c r="P326" s="58"/>
      <c r="Q326" s="58"/>
      <c r="R326" s="58">
        <v>69</v>
      </c>
      <c r="S326" s="58">
        <v>2646839</v>
      </c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9">
        <f t="shared" si="41"/>
        <v>2646839</v>
      </c>
      <c r="AO326" s="60"/>
      <c r="AP326" s="61"/>
      <c r="AQ326" s="62">
        <f t="shared" si="42"/>
        <v>0</v>
      </c>
      <c r="AR326" s="63" t="s">
        <v>47</v>
      </c>
      <c r="AS326" s="21" t="s">
        <v>114</v>
      </c>
      <c r="AT326" s="21" t="s">
        <v>115</v>
      </c>
      <c r="AU326" s="64"/>
    </row>
    <row r="327" spans="1:47" ht="14.1" customHeight="1" x14ac:dyDescent="0.2">
      <c r="A327" s="53" t="s">
        <v>361</v>
      </c>
      <c r="B327" s="53" t="s">
        <v>362</v>
      </c>
      <c r="C327" s="53" t="s">
        <v>42</v>
      </c>
      <c r="D327" s="53" t="s">
        <v>43</v>
      </c>
      <c r="E327" s="53" t="s">
        <v>44</v>
      </c>
      <c r="F327" s="53">
        <v>79341967</v>
      </c>
      <c r="G327" s="53" t="s">
        <v>385</v>
      </c>
      <c r="H327" s="84">
        <v>2587</v>
      </c>
      <c r="I327" s="89">
        <v>8317</v>
      </c>
      <c r="J327" s="53" t="s">
        <v>92</v>
      </c>
      <c r="K327" s="53">
        <v>121</v>
      </c>
      <c r="L327" s="55">
        <v>44219</v>
      </c>
      <c r="M327" s="56">
        <v>12119738</v>
      </c>
      <c r="N327" s="57">
        <v>9472899</v>
      </c>
      <c r="O327" s="88">
        <v>2646839</v>
      </c>
      <c r="P327" s="58"/>
      <c r="Q327" s="58"/>
      <c r="R327" s="58">
        <v>82</v>
      </c>
      <c r="S327" s="58">
        <v>2646839</v>
      </c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9">
        <f t="shared" si="41"/>
        <v>2646839</v>
      </c>
      <c r="AO327" s="60"/>
      <c r="AP327" s="61"/>
      <c r="AQ327" s="62">
        <f t="shared" si="42"/>
        <v>0</v>
      </c>
      <c r="AR327" s="63" t="s">
        <v>47</v>
      </c>
      <c r="AS327" s="21" t="s">
        <v>114</v>
      </c>
      <c r="AT327" s="21" t="s">
        <v>115</v>
      </c>
      <c r="AU327" s="64"/>
    </row>
    <row r="328" spans="1:47" ht="14.1" customHeight="1" x14ac:dyDescent="0.2">
      <c r="A328" s="53" t="s">
        <v>361</v>
      </c>
      <c r="B328" s="53" t="s">
        <v>362</v>
      </c>
      <c r="C328" s="53" t="s">
        <v>42</v>
      </c>
      <c r="D328" s="53" t="s">
        <v>43</v>
      </c>
      <c r="E328" s="53" t="s">
        <v>44</v>
      </c>
      <c r="F328" s="53">
        <v>52286604</v>
      </c>
      <c r="G328" s="53" t="s">
        <v>386</v>
      </c>
      <c r="H328" s="84">
        <v>2588</v>
      </c>
      <c r="I328" s="89">
        <v>8318</v>
      </c>
      <c r="J328" s="53" t="s">
        <v>92</v>
      </c>
      <c r="K328" s="53">
        <v>122</v>
      </c>
      <c r="L328" s="55">
        <v>44219</v>
      </c>
      <c r="M328" s="56">
        <v>12119738</v>
      </c>
      <c r="N328" s="57">
        <v>9472899</v>
      </c>
      <c r="O328" s="88">
        <v>2646839</v>
      </c>
      <c r="P328" s="58"/>
      <c r="Q328" s="58"/>
      <c r="R328" s="58">
        <v>62</v>
      </c>
      <c r="S328" s="58">
        <v>2646839</v>
      </c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9">
        <f t="shared" si="41"/>
        <v>2646839</v>
      </c>
      <c r="AO328" s="60"/>
      <c r="AP328" s="61"/>
      <c r="AQ328" s="62">
        <f t="shared" si="42"/>
        <v>0</v>
      </c>
      <c r="AR328" s="63" t="s">
        <v>47</v>
      </c>
      <c r="AS328" s="21" t="s">
        <v>114</v>
      </c>
      <c r="AT328" s="21" t="s">
        <v>115</v>
      </c>
      <c r="AU328" s="64"/>
    </row>
    <row r="329" spans="1:47" ht="14.1" customHeight="1" x14ac:dyDescent="0.2">
      <c r="A329" s="53" t="s">
        <v>361</v>
      </c>
      <c r="B329" s="53" t="s">
        <v>362</v>
      </c>
      <c r="C329" s="53" t="s">
        <v>42</v>
      </c>
      <c r="D329" s="53" t="s">
        <v>43</v>
      </c>
      <c r="E329" s="53" t="s">
        <v>44</v>
      </c>
      <c r="F329" s="53">
        <v>1014241791</v>
      </c>
      <c r="G329" s="53" t="s">
        <v>387</v>
      </c>
      <c r="H329" s="84">
        <v>2589</v>
      </c>
      <c r="I329" s="89">
        <v>8321</v>
      </c>
      <c r="J329" s="53" t="s">
        <v>92</v>
      </c>
      <c r="K329" s="53">
        <v>125</v>
      </c>
      <c r="L329" s="55">
        <v>44219</v>
      </c>
      <c r="M329" s="56">
        <v>12119738</v>
      </c>
      <c r="N329" s="57">
        <v>9472899</v>
      </c>
      <c r="O329" s="88">
        <v>2646839</v>
      </c>
      <c r="P329" s="58"/>
      <c r="Q329" s="58"/>
      <c r="R329" s="58">
        <v>60</v>
      </c>
      <c r="S329" s="58">
        <v>2646839</v>
      </c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9">
        <f t="shared" si="41"/>
        <v>2646839</v>
      </c>
      <c r="AO329" s="60"/>
      <c r="AP329" s="61"/>
      <c r="AQ329" s="62">
        <f t="shared" si="42"/>
        <v>0</v>
      </c>
      <c r="AR329" s="63" t="s">
        <v>47</v>
      </c>
      <c r="AS329" s="21" t="s">
        <v>114</v>
      </c>
      <c r="AT329" s="21" t="s">
        <v>115</v>
      </c>
      <c r="AU329" s="64"/>
    </row>
    <row r="330" spans="1:47" ht="14.1" customHeight="1" x14ac:dyDescent="0.2">
      <c r="A330" s="53" t="s">
        <v>361</v>
      </c>
      <c r="B330" s="53" t="s">
        <v>362</v>
      </c>
      <c r="C330" s="53" t="s">
        <v>42</v>
      </c>
      <c r="D330" s="53" t="s">
        <v>43</v>
      </c>
      <c r="E330" s="53" t="s">
        <v>44</v>
      </c>
      <c r="F330" s="53">
        <v>1020781887</v>
      </c>
      <c r="G330" s="53" t="s">
        <v>388</v>
      </c>
      <c r="H330" s="84">
        <v>2656</v>
      </c>
      <c r="I330" s="89">
        <v>8344</v>
      </c>
      <c r="J330" s="53" t="s">
        <v>92</v>
      </c>
      <c r="K330" s="53">
        <v>448</v>
      </c>
      <c r="L330" s="55">
        <v>44236</v>
      </c>
      <c r="M330" s="56">
        <v>5375446</v>
      </c>
      <c r="N330" s="57">
        <v>3936946</v>
      </c>
      <c r="O330" s="88">
        <v>1438500</v>
      </c>
      <c r="P330" s="58"/>
      <c r="Q330" s="58"/>
      <c r="R330" s="58">
        <v>79</v>
      </c>
      <c r="S330" s="58">
        <v>1438500</v>
      </c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9">
        <f t="shared" si="41"/>
        <v>1438500</v>
      </c>
      <c r="AO330" s="60"/>
      <c r="AP330" s="61"/>
      <c r="AQ330" s="62">
        <f t="shared" si="42"/>
        <v>0</v>
      </c>
      <c r="AR330" s="63" t="s">
        <v>47</v>
      </c>
      <c r="AS330" s="21" t="s">
        <v>114</v>
      </c>
      <c r="AT330" s="21" t="s">
        <v>115</v>
      </c>
      <c r="AU330" s="64"/>
    </row>
    <row r="331" spans="1:47" ht="14.1" customHeight="1" x14ac:dyDescent="0.2">
      <c r="A331" s="53" t="s">
        <v>361</v>
      </c>
      <c r="B331" s="53" t="s">
        <v>362</v>
      </c>
      <c r="C331" s="53" t="s">
        <v>42</v>
      </c>
      <c r="D331" s="53" t="s">
        <v>43</v>
      </c>
      <c r="E331" s="53" t="s">
        <v>44</v>
      </c>
      <c r="F331" s="53">
        <v>52008801</v>
      </c>
      <c r="G331" s="53" t="s">
        <v>389</v>
      </c>
      <c r="H331" s="84">
        <v>2594</v>
      </c>
      <c r="I331" s="84">
        <v>8329</v>
      </c>
      <c r="J331" s="53" t="s">
        <v>92</v>
      </c>
      <c r="K331" s="53">
        <v>141</v>
      </c>
      <c r="L331" s="55">
        <v>44219</v>
      </c>
      <c r="M331" s="56">
        <v>12119738</v>
      </c>
      <c r="N331" s="57">
        <v>9472899</v>
      </c>
      <c r="O331" s="88">
        <v>2646839</v>
      </c>
      <c r="P331" s="58"/>
      <c r="Q331" s="58"/>
      <c r="R331" s="58">
        <v>70</v>
      </c>
      <c r="S331" s="58">
        <v>2646839</v>
      </c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9">
        <f t="shared" si="41"/>
        <v>2646839</v>
      </c>
      <c r="AO331" s="60"/>
      <c r="AP331" s="61"/>
      <c r="AQ331" s="62">
        <f t="shared" si="42"/>
        <v>0</v>
      </c>
      <c r="AR331" s="63" t="s">
        <v>47</v>
      </c>
      <c r="AS331" s="21" t="s">
        <v>114</v>
      </c>
      <c r="AT331" s="21" t="s">
        <v>115</v>
      </c>
      <c r="AU331" s="64"/>
    </row>
    <row r="332" spans="1:47" ht="14.1" customHeight="1" x14ac:dyDescent="0.2">
      <c r="A332" s="53" t="s">
        <v>361</v>
      </c>
      <c r="B332" s="53" t="s">
        <v>362</v>
      </c>
      <c r="C332" s="53" t="s">
        <v>42</v>
      </c>
      <c r="D332" s="53" t="s">
        <v>43</v>
      </c>
      <c r="E332" s="53" t="s">
        <v>44</v>
      </c>
      <c r="F332" s="53">
        <v>52070252</v>
      </c>
      <c r="G332" s="53" t="s">
        <v>390</v>
      </c>
      <c r="H332" s="84">
        <v>2596</v>
      </c>
      <c r="I332" s="84">
        <v>8328</v>
      </c>
      <c r="J332" s="53" t="s">
        <v>92</v>
      </c>
      <c r="K332" s="53">
        <v>138</v>
      </c>
      <c r="L332" s="55">
        <v>44219</v>
      </c>
      <c r="M332" s="56">
        <v>12119738</v>
      </c>
      <c r="N332" s="57">
        <v>9472899</v>
      </c>
      <c r="O332" s="88">
        <v>2646839</v>
      </c>
      <c r="P332" s="58"/>
      <c r="Q332" s="58"/>
      <c r="R332" s="58">
        <v>73</v>
      </c>
      <c r="S332" s="58">
        <v>2646839</v>
      </c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9">
        <f t="shared" si="41"/>
        <v>2646839</v>
      </c>
      <c r="AO332" s="60"/>
      <c r="AP332" s="61"/>
      <c r="AQ332" s="62">
        <f t="shared" si="42"/>
        <v>0</v>
      </c>
      <c r="AR332" s="63" t="s">
        <v>47</v>
      </c>
      <c r="AS332" s="21" t="s">
        <v>114</v>
      </c>
      <c r="AT332" s="21" t="s">
        <v>115</v>
      </c>
      <c r="AU332" s="64"/>
    </row>
    <row r="333" spans="1:47" ht="14.1" customHeight="1" x14ac:dyDescent="0.2">
      <c r="A333" s="53" t="s">
        <v>361</v>
      </c>
      <c r="B333" s="53" t="s">
        <v>362</v>
      </c>
      <c r="C333" s="53" t="s">
        <v>42</v>
      </c>
      <c r="D333" s="53" t="s">
        <v>43</v>
      </c>
      <c r="E333" s="53" t="s">
        <v>44</v>
      </c>
      <c r="F333" s="53">
        <v>51914357</v>
      </c>
      <c r="G333" s="53" t="s">
        <v>391</v>
      </c>
      <c r="H333" s="84">
        <v>2598</v>
      </c>
      <c r="I333" s="84">
        <v>8324</v>
      </c>
      <c r="J333" s="53" t="s">
        <v>92</v>
      </c>
      <c r="K333" s="53">
        <v>134</v>
      </c>
      <c r="L333" s="55">
        <v>44219</v>
      </c>
      <c r="M333" s="56">
        <v>12119738</v>
      </c>
      <c r="N333" s="57">
        <v>9472899</v>
      </c>
      <c r="O333" s="88">
        <v>2646839</v>
      </c>
      <c r="P333" s="58"/>
      <c r="Q333" s="58"/>
      <c r="R333" s="58">
        <v>65</v>
      </c>
      <c r="S333" s="58">
        <v>2646839</v>
      </c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9">
        <f t="shared" si="41"/>
        <v>2646839</v>
      </c>
      <c r="AO333" s="60"/>
      <c r="AP333" s="61"/>
      <c r="AQ333" s="62">
        <f t="shared" si="42"/>
        <v>0</v>
      </c>
      <c r="AR333" s="63" t="s">
        <v>47</v>
      </c>
      <c r="AS333" s="21" t="s">
        <v>114</v>
      </c>
      <c r="AT333" s="21" t="s">
        <v>115</v>
      </c>
      <c r="AU333" s="64"/>
    </row>
    <row r="334" spans="1:47" ht="14.1" customHeight="1" x14ac:dyDescent="0.2">
      <c r="A334" s="53" t="s">
        <v>361</v>
      </c>
      <c r="B334" s="53" t="s">
        <v>362</v>
      </c>
      <c r="C334" s="53" t="s">
        <v>42</v>
      </c>
      <c r="D334" s="53" t="s">
        <v>43</v>
      </c>
      <c r="E334" s="53" t="s">
        <v>44</v>
      </c>
      <c r="F334" s="53">
        <v>21113328</v>
      </c>
      <c r="G334" s="53" t="s">
        <v>392</v>
      </c>
      <c r="H334" s="84">
        <v>2601</v>
      </c>
      <c r="I334" s="84">
        <v>8327</v>
      </c>
      <c r="J334" s="53" t="s">
        <v>92</v>
      </c>
      <c r="K334" s="53">
        <v>137</v>
      </c>
      <c r="L334" s="55">
        <v>44219</v>
      </c>
      <c r="M334" s="56">
        <v>12119738</v>
      </c>
      <c r="N334" s="57">
        <v>8915669</v>
      </c>
      <c r="O334" s="88">
        <v>3204069</v>
      </c>
      <c r="P334" s="58"/>
      <c r="Q334" s="58"/>
      <c r="R334" s="58">
        <v>57</v>
      </c>
      <c r="S334" s="58">
        <v>2646839</v>
      </c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9">
        <f t="shared" si="41"/>
        <v>2646839</v>
      </c>
      <c r="AO334" s="60"/>
      <c r="AP334" s="61"/>
      <c r="AQ334" s="62">
        <f t="shared" si="42"/>
        <v>557230</v>
      </c>
      <c r="AR334" s="63" t="s">
        <v>47</v>
      </c>
      <c r="AS334" s="21" t="s">
        <v>114</v>
      </c>
      <c r="AT334" s="21" t="s">
        <v>115</v>
      </c>
      <c r="AU334" s="64"/>
    </row>
    <row r="335" spans="1:47" ht="14.1" customHeight="1" x14ac:dyDescent="0.2">
      <c r="A335" s="53" t="s">
        <v>361</v>
      </c>
      <c r="B335" s="53" t="s">
        <v>362</v>
      </c>
      <c r="C335" s="53" t="s">
        <v>42</v>
      </c>
      <c r="D335" s="53" t="s">
        <v>43</v>
      </c>
      <c r="E335" s="53" t="s">
        <v>44</v>
      </c>
      <c r="F335" s="53">
        <v>1031149187</v>
      </c>
      <c r="G335" s="53" t="s">
        <v>393</v>
      </c>
      <c r="H335" s="84">
        <v>2659</v>
      </c>
      <c r="I335" s="84">
        <v>8339</v>
      </c>
      <c r="J335" s="53" t="s">
        <v>92</v>
      </c>
      <c r="K335" s="53">
        <v>143</v>
      </c>
      <c r="L335" s="55">
        <v>44219</v>
      </c>
      <c r="M335" s="56">
        <v>15626647</v>
      </c>
      <c r="N335" s="57">
        <v>12355954</v>
      </c>
      <c r="O335" s="88">
        <v>3270693</v>
      </c>
      <c r="P335" s="58"/>
      <c r="Q335" s="58"/>
      <c r="R335" s="58">
        <v>58</v>
      </c>
      <c r="S335" s="58">
        <v>3270693</v>
      </c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9">
        <f t="shared" si="41"/>
        <v>3270693</v>
      </c>
      <c r="AO335" s="60"/>
      <c r="AP335" s="61"/>
      <c r="AQ335" s="62">
        <f t="shared" si="42"/>
        <v>0</v>
      </c>
      <c r="AR335" s="63" t="s">
        <v>47</v>
      </c>
      <c r="AS335" s="21" t="s">
        <v>114</v>
      </c>
      <c r="AT335" s="21" t="s">
        <v>115</v>
      </c>
      <c r="AU335" s="64"/>
    </row>
    <row r="336" spans="1:47" ht="14.1" customHeight="1" x14ac:dyDescent="0.2">
      <c r="A336" s="53" t="s">
        <v>361</v>
      </c>
      <c r="B336" s="53" t="s">
        <v>362</v>
      </c>
      <c r="C336" s="53" t="s">
        <v>42</v>
      </c>
      <c r="D336" s="53" t="s">
        <v>43</v>
      </c>
      <c r="E336" s="53" t="s">
        <v>44</v>
      </c>
      <c r="F336" s="53">
        <v>1026563630</v>
      </c>
      <c r="G336" s="53" t="s">
        <v>394</v>
      </c>
      <c r="H336" s="84">
        <v>2660</v>
      </c>
      <c r="I336" s="84">
        <v>8338</v>
      </c>
      <c r="J336" s="53" t="s">
        <v>92</v>
      </c>
      <c r="K336" s="53">
        <v>139</v>
      </c>
      <c r="L336" s="55">
        <v>44219</v>
      </c>
      <c r="M336" s="56">
        <v>11980430</v>
      </c>
      <c r="N336" s="57">
        <v>9472899</v>
      </c>
      <c r="O336" s="88">
        <v>2507531</v>
      </c>
      <c r="P336" s="58"/>
      <c r="Q336" s="58"/>
      <c r="R336" s="58">
        <v>61</v>
      </c>
      <c r="S336" s="58">
        <v>2507531</v>
      </c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9">
        <f t="shared" ref="AN336:AN399" si="44">+Q336+S336+U336+W336+Y336+AA336+AC336+AE336+AG336+AI336+AK336+AM336</f>
        <v>2507531</v>
      </c>
      <c r="AO336" s="60"/>
      <c r="AP336" s="61"/>
      <c r="AQ336" s="62">
        <f t="shared" ref="AQ336:AQ399" si="45">+O336-AN336-AP336</f>
        <v>0</v>
      </c>
      <c r="AR336" s="63" t="s">
        <v>47</v>
      </c>
      <c r="AS336" s="21" t="s">
        <v>114</v>
      </c>
      <c r="AT336" s="21" t="s">
        <v>115</v>
      </c>
      <c r="AU336" s="64"/>
    </row>
    <row r="337" spans="1:53" ht="14.1" customHeight="1" x14ac:dyDescent="0.2">
      <c r="A337" s="53" t="s">
        <v>361</v>
      </c>
      <c r="B337" s="53" t="s">
        <v>362</v>
      </c>
      <c r="C337" s="53" t="s">
        <v>42</v>
      </c>
      <c r="D337" s="53" t="s">
        <v>43</v>
      </c>
      <c r="E337" s="53" t="s">
        <v>44</v>
      </c>
      <c r="F337" s="53">
        <v>16535390</v>
      </c>
      <c r="G337" s="53" t="s">
        <v>395</v>
      </c>
      <c r="H337" s="84">
        <v>2575</v>
      </c>
      <c r="I337" s="89">
        <v>8323</v>
      </c>
      <c r="J337" s="53" t="s">
        <v>92</v>
      </c>
      <c r="K337" s="53">
        <v>128</v>
      </c>
      <c r="L337" s="55">
        <v>44219</v>
      </c>
      <c r="M337" s="56">
        <v>7904176</v>
      </c>
      <c r="N337" s="57">
        <v>6177977</v>
      </c>
      <c r="O337" s="88">
        <v>1726199</v>
      </c>
      <c r="P337" s="58"/>
      <c r="Q337" s="58"/>
      <c r="R337" s="58">
        <v>78</v>
      </c>
      <c r="S337" s="58">
        <v>1726199</v>
      </c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9">
        <f t="shared" si="44"/>
        <v>1726199</v>
      </c>
      <c r="AO337" s="60"/>
      <c r="AP337" s="61"/>
      <c r="AQ337" s="62">
        <f t="shared" si="45"/>
        <v>0</v>
      </c>
      <c r="AR337" s="63" t="s">
        <v>47</v>
      </c>
      <c r="AS337" s="21" t="s">
        <v>114</v>
      </c>
      <c r="AT337" s="21" t="s">
        <v>115</v>
      </c>
      <c r="AU337" s="64"/>
    </row>
    <row r="338" spans="1:53" ht="14.1" customHeight="1" x14ac:dyDescent="0.2">
      <c r="A338" s="53" t="s">
        <v>361</v>
      </c>
      <c r="B338" s="53" t="s">
        <v>362</v>
      </c>
      <c r="C338" s="53" t="s">
        <v>42</v>
      </c>
      <c r="D338" s="53" t="s">
        <v>43</v>
      </c>
      <c r="E338" s="53" t="s">
        <v>44</v>
      </c>
      <c r="F338" s="53">
        <v>39725659</v>
      </c>
      <c r="G338" s="53" t="s">
        <v>396</v>
      </c>
      <c r="H338" s="84">
        <v>2576</v>
      </c>
      <c r="I338" s="89">
        <v>8322</v>
      </c>
      <c r="J338" s="53" t="s">
        <v>92</v>
      </c>
      <c r="K338" s="53">
        <v>127</v>
      </c>
      <c r="L338" s="55">
        <v>44219</v>
      </c>
      <c r="M338" s="56">
        <v>12119738</v>
      </c>
      <c r="N338" s="57">
        <v>9472899</v>
      </c>
      <c r="O338" s="88">
        <v>2646839</v>
      </c>
      <c r="P338" s="58"/>
      <c r="Q338" s="58"/>
      <c r="R338" s="58">
        <v>55</v>
      </c>
      <c r="S338" s="58">
        <v>2646839</v>
      </c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9">
        <f t="shared" si="44"/>
        <v>2646839</v>
      </c>
      <c r="AO338" s="60"/>
      <c r="AP338" s="61"/>
      <c r="AQ338" s="62">
        <f t="shared" si="45"/>
        <v>0</v>
      </c>
      <c r="AR338" s="63" t="s">
        <v>47</v>
      </c>
      <c r="AS338" s="21" t="s">
        <v>114</v>
      </c>
      <c r="AT338" s="21" t="s">
        <v>115</v>
      </c>
      <c r="AU338" s="64"/>
    </row>
    <row r="339" spans="1:53" ht="14.1" customHeight="1" x14ac:dyDescent="0.2">
      <c r="A339" s="53" t="s">
        <v>361</v>
      </c>
      <c r="B339" s="53" t="s">
        <v>362</v>
      </c>
      <c r="C339" s="53" t="s">
        <v>42</v>
      </c>
      <c r="D339" s="53" t="s">
        <v>43</v>
      </c>
      <c r="E339" s="53" t="s">
        <v>44</v>
      </c>
      <c r="F339" s="53">
        <v>53905307</v>
      </c>
      <c r="G339" s="53" t="s">
        <v>397</v>
      </c>
      <c r="H339" s="84">
        <v>2577</v>
      </c>
      <c r="I339" s="89">
        <v>8326</v>
      </c>
      <c r="J339" s="53" t="s">
        <v>92</v>
      </c>
      <c r="K339" s="53">
        <v>132</v>
      </c>
      <c r="L339" s="55">
        <v>44219</v>
      </c>
      <c r="M339" s="56">
        <v>12119738</v>
      </c>
      <c r="N339" s="57">
        <v>9472899</v>
      </c>
      <c r="O339" s="88">
        <v>2646839</v>
      </c>
      <c r="P339" s="58"/>
      <c r="Q339" s="58"/>
      <c r="R339" s="58">
        <v>74</v>
      </c>
      <c r="S339" s="58">
        <v>2646839</v>
      </c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9">
        <f t="shared" si="44"/>
        <v>2646839</v>
      </c>
      <c r="AO339" s="60"/>
      <c r="AP339" s="61"/>
      <c r="AQ339" s="62">
        <f t="shared" si="45"/>
        <v>0</v>
      </c>
      <c r="AR339" s="63" t="s">
        <v>47</v>
      </c>
      <c r="AS339" s="21" t="s">
        <v>114</v>
      </c>
      <c r="AT339" s="21" t="s">
        <v>115</v>
      </c>
      <c r="AU339" s="64"/>
    </row>
    <row r="340" spans="1:53" ht="14.1" customHeight="1" x14ac:dyDescent="0.2">
      <c r="A340" s="53" t="s">
        <v>361</v>
      </c>
      <c r="B340" s="53" t="s">
        <v>362</v>
      </c>
      <c r="C340" s="53" t="s">
        <v>42</v>
      </c>
      <c r="D340" s="53" t="s">
        <v>43</v>
      </c>
      <c r="E340" s="53" t="s">
        <v>44</v>
      </c>
      <c r="F340" s="53">
        <v>1088252385</v>
      </c>
      <c r="G340" s="53" t="s">
        <v>398</v>
      </c>
      <c r="H340" s="84">
        <v>3141</v>
      </c>
      <c r="I340" s="84">
        <v>10220</v>
      </c>
      <c r="J340" s="53" t="s">
        <v>92</v>
      </c>
      <c r="K340" s="53">
        <v>712</v>
      </c>
      <c r="L340" s="55">
        <v>44256</v>
      </c>
      <c r="M340" s="75">
        <v>3997514</v>
      </c>
      <c r="N340" s="57">
        <v>2725578</v>
      </c>
      <c r="O340" s="88">
        <v>1271936</v>
      </c>
      <c r="P340" s="58"/>
      <c r="Q340" s="58"/>
      <c r="R340" s="58"/>
      <c r="S340" s="58"/>
      <c r="T340" s="58">
        <v>1721</v>
      </c>
      <c r="U340" s="58">
        <v>1271936</v>
      </c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9">
        <f t="shared" si="44"/>
        <v>1271936</v>
      </c>
      <c r="AO340" s="60"/>
      <c r="AP340" s="61"/>
      <c r="AQ340" s="62">
        <f t="shared" si="45"/>
        <v>0</v>
      </c>
      <c r="AR340" s="63" t="s">
        <v>47</v>
      </c>
      <c r="AS340" s="21" t="s">
        <v>114</v>
      </c>
      <c r="AT340" s="21" t="s">
        <v>115</v>
      </c>
      <c r="AU340" s="64"/>
    </row>
    <row r="341" spans="1:53" ht="14.1" customHeight="1" x14ac:dyDescent="0.2">
      <c r="A341" s="53" t="s">
        <v>361</v>
      </c>
      <c r="B341" s="53" t="s">
        <v>362</v>
      </c>
      <c r="C341" s="53" t="s">
        <v>42</v>
      </c>
      <c r="D341" s="53" t="s">
        <v>43</v>
      </c>
      <c r="E341" s="53" t="s">
        <v>44</v>
      </c>
      <c r="F341" s="53">
        <v>79883610</v>
      </c>
      <c r="G341" s="53" t="s">
        <v>399</v>
      </c>
      <c r="H341" s="84">
        <v>2882</v>
      </c>
      <c r="I341" s="84">
        <v>9895</v>
      </c>
      <c r="J341" s="53" t="s">
        <v>92</v>
      </c>
      <c r="K341" s="53">
        <v>488</v>
      </c>
      <c r="L341" s="55">
        <v>44238</v>
      </c>
      <c r="M341" s="75">
        <v>8776362</v>
      </c>
      <c r="N341" s="57">
        <v>6826059</v>
      </c>
      <c r="O341" s="88">
        <v>1950303</v>
      </c>
      <c r="P341" s="58"/>
      <c r="Q341" s="58"/>
      <c r="R341" s="58">
        <v>98</v>
      </c>
      <c r="S341" s="58">
        <v>1950303</v>
      </c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9">
        <f t="shared" si="44"/>
        <v>1950303</v>
      </c>
      <c r="AO341" s="60"/>
      <c r="AP341" s="61"/>
      <c r="AQ341" s="62">
        <f t="shared" si="45"/>
        <v>0</v>
      </c>
      <c r="AR341" s="63" t="s">
        <v>47</v>
      </c>
      <c r="AS341" s="21" t="s">
        <v>114</v>
      </c>
      <c r="AT341" s="21" t="s">
        <v>115</v>
      </c>
      <c r="AU341" s="64"/>
    </row>
    <row r="342" spans="1:53" ht="14.1" customHeight="1" x14ac:dyDescent="0.2">
      <c r="A342" s="53" t="s">
        <v>361</v>
      </c>
      <c r="B342" s="53" t="s">
        <v>362</v>
      </c>
      <c r="C342" s="53" t="s">
        <v>54</v>
      </c>
      <c r="D342" s="53" t="s">
        <v>43</v>
      </c>
      <c r="E342" s="53" t="s">
        <v>44</v>
      </c>
      <c r="F342" s="53">
        <v>1077967258</v>
      </c>
      <c r="G342" s="53" t="s">
        <v>400</v>
      </c>
      <c r="H342" s="84">
        <v>735</v>
      </c>
      <c r="I342" s="84">
        <v>2150</v>
      </c>
      <c r="J342" s="53" t="s">
        <v>92</v>
      </c>
      <c r="K342" s="53">
        <v>616</v>
      </c>
      <c r="L342" s="55">
        <v>44249</v>
      </c>
      <c r="M342" s="75">
        <v>20441835</v>
      </c>
      <c r="N342" s="57">
        <v>19154757</v>
      </c>
      <c r="O342" s="88">
        <v>1287078</v>
      </c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9">
        <f t="shared" si="44"/>
        <v>0</v>
      </c>
      <c r="AO342" s="60"/>
      <c r="AP342" s="61"/>
      <c r="AQ342" s="62">
        <f t="shared" si="45"/>
        <v>1287078</v>
      </c>
      <c r="AR342" s="63" t="s">
        <v>47</v>
      </c>
      <c r="AS342" s="21" t="s">
        <v>114</v>
      </c>
      <c r="AT342" s="21" t="s">
        <v>115</v>
      </c>
      <c r="AU342" s="64"/>
    </row>
    <row r="343" spans="1:53" ht="14.1" customHeight="1" x14ac:dyDescent="0.2">
      <c r="A343" s="53" t="s">
        <v>361</v>
      </c>
      <c r="B343" s="53" t="s">
        <v>362</v>
      </c>
      <c r="C343" s="53" t="s">
        <v>42</v>
      </c>
      <c r="D343" s="53" t="s">
        <v>43</v>
      </c>
      <c r="E343" s="53" t="s">
        <v>44</v>
      </c>
      <c r="F343" s="53">
        <v>1026288778</v>
      </c>
      <c r="G343" s="53" t="s">
        <v>401</v>
      </c>
      <c r="H343" s="84">
        <v>3067</v>
      </c>
      <c r="I343" s="84">
        <v>10080</v>
      </c>
      <c r="J343" s="53" t="s">
        <v>92</v>
      </c>
      <c r="K343" s="53">
        <v>599</v>
      </c>
      <c r="L343" s="55">
        <v>44249</v>
      </c>
      <c r="M343" s="75">
        <v>7383289</v>
      </c>
      <c r="N343" s="57">
        <v>5432986</v>
      </c>
      <c r="O343" s="88">
        <v>1950303</v>
      </c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>
        <v>5658</v>
      </c>
      <c r="AA343" s="58">
        <v>1950303</v>
      </c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9">
        <f t="shared" si="44"/>
        <v>1950303</v>
      </c>
      <c r="AO343" s="60"/>
      <c r="AP343" s="61"/>
      <c r="AQ343" s="62">
        <f t="shared" si="45"/>
        <v>0</v>
      </c>
      <c r="AR343" s="63" t="s">
        <v>47</v>
      </c>
      <c r="AS343" s="21" t="s">
        <v>114</v>
      </c>
      <c r="AT343" s="21" t="s">
        <v>115</v>
      </c>
      <c r="AU343" s="64"/>
    </row>
    <row r="344" spans="1:53" ht="14.1" customHeight="1" x14ac:dyDescent="0.2">
      <c r="A344" s="53" t="s">
        <v>361</v>
      </c>
      <c r="B344" s="53" t="s">
        <v>362</v>
      </c>
      <c r="C344" s="53" t="s">
        <v>42</v>
      </c>
      <c r="D344" s="53" t="s">
        <v>43</v>
      </c>
      <c r="E344" s="53" t="s">
        <v>44</v>
      </c>
      <c r="F344" s="53">
        <v>1054989233</v>
      </c>
      <c r="G344" s="53" t="s">
        <v>402</v>
      </c>
      <c r="H344" s="84">
        <v>3070</v>
      </c>
      <c r="I344" s="84">
        <v>10115</v>
      </c>
      <c r="J344" s="53" t="s">
        <v>92</v>
      </c>
      <c r="K344" s="53">
        <v>643</v>
      </c>
      <c r="L344" s="55">
        <v>44250</v>
      </c>
      <c r="M344" s="56">
        <v>7104674</v>
      </c>
      <c r="N344" s="57">
        <v>5154371</v>
      </c>
      <c r="O344" s="88">
        <v>1950303</v>
      </c>
      <c r="P344" s="58"/>
      <c r="Q344" s="58"/>
      <c r="R344" s="58"/>
      <c r="S344" s="58"/>
      <c r="T344" s="58"/>
      <c r="U344" s="58"/>
      <c r="V344" s="58">
        <v>3153</v>
      </c>
      <c r="W344" s="58">
        <v>1950303</v>
      </c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9">
        <f t="shared" si="44"/>
        <v>1950303</v>
      </c>
      <c r="AO344" s="60"/>
      <c r="AP344" s="61"/>
      <c r="AQ344" s="62">
        <f t="shared" si="45"/>
        <v>0</v>
      </c>
      <c r="AR344" s="63" t="s">
        <v>47</v>
      </c>
      <c r="AS344" s="21" t="s">
        <v>114</v>
      </c>
      <c r="AT344" s="21" t="s">
        <v>115</v>
      </c>
      <c r="AU344" s="64"/>
    </row>
    <row r="345" spans="1:53" ht="14.1" customHeight="1" x14ac:dyDescent="0.2">
      <c r="A345" s="53" t="s">
        <v>361</v>
      </c>
      <c r="B345" s="53" t="s">
        <v>362</v>
      </c>
      <c r="C345" s="53" t="s">
        <v>42</v>
      </c>
      <c r="D345" s="53" t="s">
        <v>43</v>
      </c>
      <c r="E345" s="53" t="s">
        <v>44</v>
      </c>
      <c r="F345" s="53">
        <v>79566375</v>
      </c>
      <c r="G345" s="53" t="s">
        <v>403</v>
      </c>
      <c r="H345" s="84">
        <v>3072</v>
      </c>
      <c r="I345" s="84">
        <v>10085</v>
      </c>
      <c r="J345" s="53" t="s">
        <v>92</v>
      </c>
      <c r="K345" s="53">
        <v>617</v>
      </c>
      <c r="L345" s="55">
        <v>44249</v>
      </c>
      <c r="M345" s="56">
        <v>7383289</v>
      </c>
      <c r="N345" s="57">
        <v>5432986</v>
      </c>
      <c r="O345" s="88">
        <v>1950303</v>
      </c>
      <c r="P345" s="58"/>
      <c r="Q345" s="58"/>
      <c r="R345" s="58">
        <v>191</v>
      </c>
      <c r="S345" s="58">
        <v>1950303</v>
      </c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9">
        <f t="shared" si="44"/>
        <v>1950303</v>
      </c>
      <c r="AO345" s="60"/>
      <c r="AP345" s="61"/>
      <c r="AQ345" s="62">
        <f t="shared" si="45"/>
        <v>0</v>
      </c>
      <c r="AR345" s="63" t="s">
        <v>47</v>
      </c>
      <c r="AS345" s="21" t="s">
        <v>114</v>
      </c>
      <c r="AT345" s="21" t="s">
        <v>115</v>
      </c>
      <c r="AU345" s="64"/>
      <c r="BA345" s="98"/>
    </row>
    <row r="346" spans="1:53" ht="14.1" customHeight="1" x14ac:dyDescent="0.2">
      <c r="A346" s="53" t="s">
        <v>361</v>
      </c>
      <c r="B346" s="53" t="s">
        <v>362</v>
      </c>
      <c r="C346" s="53" t="s">
        <v>42</v>
      </c>
      <c r="D346" s="53" t="s">
        <v>43</v>
      </c>
      <c r="E346" s="53" t="s">
        <v>44</v>
      </c>
      <c r="F346" s="53">
        <v>1049372238</v>
      </c>
      <c r="G346" s="53" t="s">
        <v>404</v>
      </c>
      <c r="H346" s="84">
        <v>3076</v>
      </c>
      <c r="I346" s="84">
        <v>10087</v>
      </c>
      <c r="J346" s="53" t="s">
        <v>92</v>
      </c>
      <c r="K346" s="53">
        <v>590</v>
      </c>
      <c r="L346" s="55">
        <v>44249</v>
      </c>
      <c r="M346" s="56">
        <v>2952710</v>
      </c>
      <c r="N346" s="57">
        <v>2119895</v>
      </c>
      <c r="O346" s="88">
        <v>832815</v>
      </c>
      <c r="P346" s="58"/>
      <c r="Q346" s="58"/>
      <c r="R346" s="58">
        <v>179</v>
      </c>
      <c r="S346" s="58">
        <v>832815</v>
      </c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9">
        <f t="shared" si="44"/>
        <v>832815</v>
      </c>
      <c r="AO346" s="60"/>
      <c r="AP346" s="61"/>
      <c r="AQ346" s="62">
        <f t="shared" si="45"/>
        <v>0</v>
      </c>
      <c r="AR346" s="63" t="s">
        <v>47</v>
      </c>
      <c r="AS346" s="21" t="s">
        <v>114</v>
      </c>
      <c r="AT346" s="21" t="s">
        <v>115</v>
      </c>
      <c r="AU346" s="64"/>
      <c r="BA346" s="98"/>
    </row>
    <row r="347" spans="1:53" ht="14.1" customHeight="1" x14ac:dyDescent="0.2">
      <c r="A347" s="53" t="s">
        <v>361</v>
      </c>
      <c r="B347" s="53" t="s">
        <v>362</v>
      </c>
      <c r="C347" s="53" t="s">
        <v>42</v>
      </c>
      <c r="D347" s="53" t="s">
        <v>43</v>
      </c>
      <c r="E347" s="53" t="s">
        <v>44</v>
      </c>
      <c r="F347" s="53">
        <v>72012945</v>
      </c>
      <c r="G347" s="53" t="s">
        <v>405</v>
      </c>
      <c r="H347" s="84">
        <v>3077</v>
      </c>
      <c r="I347" s="84">
        <v>10072</v>
      </c>
      <c r="J347" s="53" t="s">
        <v>92</v>
      </c>
      <c r="K347" s="53">
        <v>629</v>
      </c>
      <c r="L347" s="55">
        <v>44250</v>
      </c>
      <c r="M347" s="56">
        <v>3936946</v>
      </c>
      <c r="N347" s="57">
        <v>2574157</v>
      </c>
      <c r="O347" s="88">
        <v>1362789</v>
      </c>
      <c r="P347" s="58"/>
      <c r="Q347" s="58"/>
      <c r="R347" s="58">
        <v>189</v>
      </c>
      <c r="S347" s="58">
        <v>1362789</v>
      </c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9">
        <f t="shared" si="44"/>
        <v>1362789</v>
      </c>
      <c r="AO347" s="60"/>
      <c r="AP347" s="61"/>
      <c r="AQ347" s="62">
        <f t="shared" si="45"/>
        <v>0</v>
      </c>
      <c r="AR347" s="63" t="s">
        <v>47</v>
      </c>
      <c r="AS347" s="21" t="s">
        <v>114</v>
      </c>
      <c r="AT347" s="21" t="s">
        <v>115</v>
      </c>
      <c r="AU347" s="64"/>
      <c r="BA347" s="98"/>
    </row>
    <row r="348" spans="1:53" ht="14.1" customHeight="1" x14ac:dyDescent="0.2">
      <c r="A348" s="53" t="s">
        <v>361</v>
      </c>
      <c r="B348" s="53" t="s">
        <v>362</v>
      </c>
      <c r="C348" s="53" t="s">
        <v>42</v>
      </c>
      <c r="D348" s="53" t="s">
        <v>43</v>
      </c>
      <c r="E348" s="53" t="s">
        <v>44</v>
      </c>
      <c r="F348" s="53">
        <v>79641132</v>
      </c>
      <c r="G348" s="53" t="s">
        <v>406</v>
      </c>
      <c r="H348" s="84">
        <v>3078</v>
      </c>
      <c r="I348" s="84">
        <v>10078</v>
      </c>
      <c r="J348" s="53" t="s">
        <v>92</v>
      </c>
      <c r="K348" s="53">
        <v>591</v>
      </c>
      <c r="L348" s="55">
        <v>44249</v>
      </c>
      <c r="M348" s="56">
        <v>4012657</v>
      </c>
      <c r="N348" s="57">
        <v>2649868</v>
      </c>
      <c r="O348" s="88">
        <v>1362789</v>
      </c>
      <c r="P348" s="58"/>
      <c r="Q348" s="58"/>
      <c r="R348" s="58">
        <v>183</v>
      </c>
      <c r="S348" s="58">
        <v>1362789</v>
      </c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9">
        <f t="shared" si="44"/>
        <v>1362789</v>
      </c>
      <c r="AO348" s="60"/>
      <c r="AP348" s="61"/>
      <c r="AQ348" s="62">
        <f t="shared" si="45"/>
        <v>0</v>
      </c>
      <c r="AR348" s="63" t="s">
        <v>47</v>
      </c>
      <c r="AS348" s="21" t="s">
        <v>114</v>
      </c>
      <c r="AT348" s="21" t="s">
        <v>115</v>
      </c>
      <c r="AU348" s="64"/>
      <c r="BA348" s="98"/>
    </row>
    <row r="349" spans="1:53" ht="14.1" customHeight="1" x14ac:dyDescent="0.2">
      <c r="A349" s="53" t="s">
        <v>361</v>
      </c>
      <c r="B349" s="53" t="s">
        <v>362</v>
      </c>
      <c r="C349" s="53" t="s">
        <v>42</v>
      </c>
      <c r="D349" s="53" t="s">
        <v>43</v>
      </c>
      <c r="E349" s="53" t="s">
        <v>44</v>
      </c>
      <c r="F349" s="53">
        <v>17185155</v>
      </c>
      <c r="G349" s="53" t="s">
        <v>407</v>
      </c>
      <c r="H349" s="84">
        <v>3079</v>
      </c>
      <c r="I349" s="84">
        <v>10073</v>
      </c>
      <c r="J349" s="53" t="s">
        <v>92</v>
      </c>
      <c r="K349" s="53">
        <v>592</v>
      </c>
      <c r="L349" s="55">
        <v>44249</v>
      </c>
      <c r="M349" s="56">
        <v>2952710</v>
      </c>
      <c r="N349" s="57">
        <v>2119895</v>
      </c>
      <c r="O349" s="88">
        <v>832815</v>
      </c>
      <c r="P349" s="58"/>
      <c r="Q349" s="58"/>
      <c r="R349" s="58">
        <v>181</v>
      </c>
      <c r="S349" s="58">
        <v>832815</v>
      </c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9">
        <f t="shared" si="44"/>
        <v>832815</v>
      </c>
      <c r="AO349" s="60"/>
      <c r="AP349" s="61"/>
      <c r="AQ349" s="62">
        <f t="shared" si="45"/>
        <v>0</v>
      </c>
      <c r="AR349" s="63" t="s">
        <v>47</v>
      </c>
      <c r="AS349" s="21" t="s">
        <v>114</v>
      </c>
      <c r="AT349" s="21" t="s">
        <v>115</v>
      </c>
      <c r="AU349" s="64"/>
      <c r="BA349" s="98"/>
    </row>
    <row r="350" spans="1:53" ht="14.1" customHeight="1" x14ac:dyDescent="0.2">
      <c r="A350" s="53" t="s">
        <v>361</v>
      </c>
      <c r="B350" s="53" t="s">
        <v>362</v>
      </c>
      <c r="C350" s="53" t="s">
        <v>42</v>
      </c>
      <c r="D350" s="53" t="s">
        <v>43</v>
      </c>
      <c r="E350" s="53" t="s">
        <v>44</v>
      </c>
      <c r="F350" s="53">
        <v>1105679525</v>
      </c>
      <c r="G350" s="53" t="s">
        <v>408</v>
      </c>
      <c r="H350" s="84">
        <v>3080</v>
      </c>
      <c r="I350" s="84">
        <v>10158</v>
      </c>
      <c r="J350" s="53" t="s">
        <v>92</v>
      </c>
      <c r="K350" s="53">
        <v>640</v>
      </c>
      <c r="L350" s="55">
        <v>44252</v>
      </c>
      <c r="M350" s="56">
        <v>3709815</v>
      </c>
      <c r="N350" s="57">
        <v>2347026</v>
      </c>
      <c r="O350" s="88">
        <v>1362789</v>
      </c>
      <c r="P350" s="58"/>
      <c r="Q350" s="58"/>
      <c r="R350" s="58">
        <v>192</v>
      </c>
      <c r="S350" s="58">
        <v>1362789</v>
      </c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9">
        <f t="shared" si="44"/>
        <v>1362789</v>
      </c>
      <c r="AO350" s="60"/>
      <c r="AP350" s="61"/>
      <c r="AQ350" s="62">
        <f t="shared" si="45"/>
        <v>0</v>
      </c>
      <c r="AR350" s="63" t="s">
        <v>47</v>
      </c>
      <c r="AS350" s="21" t="s">
        <v>114</v>
      </c>
      <c r="AT350" s="21" t="s">
        <v>115</v>
      </c>
      <c r="AU350" s="64"/>
      <c r="BA350" s="98"/>
    </row>
    <row r="351" spans="1:53" ht="14.1" customHeight="1" x14ac:dyDescent="0.2">
      <c r="A351" s="53" t="s">
        <v>361</v>
      </c>
      <c r="B351" s="53" t="s">
        <v>362</v>
      </c>
      <c r="C351" s="53" t="s">
        <v>42</v>
      </c>
      <c r="D351" s="53" t="s">
        <v>43</v>
      </c>
      <c r="E351" s="53" t="s">
        <v>44</v>
      </c>
      <c r="F351" s="53">
        <v>80897681</v>
      </c>
      <c r="G351" s="53" t="s">
        <v>409</v>
      </c>
      <c r="H351" s="84">
        <v>3081</v>
      </c>
      <c r="I351" s="84">
        <v>10157</v>
      </c>
      <c r="J351" s="53" t="s">
        <v>92</v>
      </c>
      <c r="K351" s="53">
        <v>894</v>
      </c>
      <c r="L351" s="55">
        <v>44279</v>
      </c>
      <c r="M351" s="56">
        <v>1589921</v>
      </c>
      <c r="N351" s="57">
        <v>227132</v>
      </c>
      <c r="O351" s="88">
        <v>1362789</v>
      </c>
      <c r="P351" s="58"/>
      <c r="Q351" s="58"/>
      <c r="R351" s="58">
        <v>195</v>
      </c>
      <c r="S351" s="58">
        <v>1362789</v>
      </c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9">
        <f t="shared" si="44"/>
        <v>1362789</v>
      </c>
      <c r="AO351" s="60"/>
      <c r="AP351" s="61"/>
      <c r="AQ351" s="62">
        <f t="shared" si="45"/>
        <v>0</v>
      </c>
      <c r="AR351" s="63" t="s">
        <v>47</v>
      </c>
      <c r="AS351" s="21" t="s">
        <v>114</v>
      </c>
      <c r="AT351" s="21" t="s">
        <v>115</v>
      </c>
      <c r="AU351" s="64"/>
      <c r="BA351" s="98"/>
    </row>
    <row r="352" spans="1:53" ht="14.1" customHeight="1" x14ac:dyDescent="0.2">
      <c r="A352" s="53" t="s">
        <v>361</v>
      </c>
      <c r="B352" s="53" t="s">
        <v>362</v>
      </c>
      <c r="C352" s="53" t="s">
        <v>42</v>
      </c>
      <c r="D352" s="53" t="s">
        <v>43</v>
      </c>
      <c r="E352" s="53" t="s">
        <v>44</v>
      </c>
      <c r="F352" s="53">
        <v>1007889115</v>
      </c>
      <c r="G352" s="53" t="s">
        <v>410</v>
      </c>
      <c r="H352" s="84">
        <v>3082</v>
      </c>
      <c r="I352" s="84">
        <v>10232</v>
      </c>
      <c r="J352" s="53" t="s">
        <v>92</v>
      </c>
      <c r="K352" s="53">
        <v>633</v>
      </c>
      <c r="L352" s="55">
        <v>44252</v>
      </c>
      <c r="M352" s="56">
        <v>2649868</v>
      </c>
      <c r="N352" s="57">
        <v>1362789</v>
      </c>
      <c r="O352" s="88">
        <v>1287079</v>
      </c>
      <c r="P352" s="58"/>
      <c r="Q352" s="58"/>
      <c r="R352" s="58">
        <v>187</v>
      </c>
      <c r="S352" s="58">
        <v>1287079</v>
      </c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9">
        <f t="shared" si="44"/>
        <v>1287079</v>
      </c>
      <c r="AO352" s="60"/>
      <c r="AP352" s="61"/>
      <c r="AQ352" s="62">
        <f t="shared" si="45"/>
        <v>0</v>
      </c>
      <c r="AR352" s="63" t="s">
        <v>47</v>
      </c>
      <c r="AS352" s="21" t="s">
        <v>114</v>
      </c>
      <c r="AT352" s="21" t="s">
        <v>115</v>
      </c>
      <c r="AU352" s="64"/>
      <c r="BA352" s="98"/>
    </row>
    <row r="353" spans="1:54" ht="14.1" customHeight="1" x14ac:dyDescent="0.2">
      <c r="A353" s="53" t="s">
        <v>361</v>
      </c>
      <c r="B353" s="53" t="s">
        <v>362</v>
      </c>
      <c r="C353" s="53" t="s">
        <v>42</v>
      </c>
      <c r="D353" s="53" t="s">
        <v>43</v>
      </c>
      <c r="E353" s="53" t="s">
        <v>44</v>
      </c>
      <c r="F353" s="53">
        <v>1033810424</v>
      </c>
      <c r="G353" s="53" t="s">
        <v>411</v>
      </c>
      <c r="H353" s="84">
        <v>3083</v>
      </c>
      <c r="I353" s="84">
        <v>10160</v>
      </c>
      <c r="J353" s="53" t="s">
        <v>92</v>
      </c>
      <c r="K353" s="53">
        <v>632</v>
      </c>
      <c r="L353" s="55">
        <v>44252</v>
      </c>
      <c r="M353" s="56">
        <v>2649868</v>
      </c>
      <c r="N353" s="57">
        <v>1817053</v>
      </c>
      <c r="O353" s="88">
        <v>832815</v>
      </c>
      <c r="P353" s="58"/>
      <c r="Q353" s="58"/>
      <c r="R353" s="58">
        <v>188</v>
      </c>
      <c r="S353" s="58">
        <v>832815</v>
      </c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9">
        <f t="shared" si="44"/>
        <v>832815</v>
      </c>
      <c r="AO353" s="60"/>
      <c r="AP353" s="61"/>
      <c r="AQ353" s="62">
        <f t="shared" si="45"/>
        <v>0</v>
      </c>
      <c r="AR353" s="63" t="s">
        <v>47</v>
      </c>
      <c r="AS353" s="21" t="s">
        <v>114</v>
      </c>
      <c r="AT353" s="21" t="s">
        <v>115</v>
      </c>
      <c r="AU353" s="64"/>
      <c r="BA353" s="98"/>
    </row>
    <row r="354" spans="1:54" ht="14.1" customHeight="1" x14ac:dyDescent="0.2">
      <c r="A354" s="53" t="s">
        <v>361</v>
      </c>
      <c r="B354" s="53" t="s">
        <v>362</v>
      </c>
      <c r="C354" s="53" t="s">
        <v>42</v>
      </c>
      <c r="D354" s="53" t="s">
        <v>43</v>
      </c>
      <c r="E354" s="53" t="s">
        <v>44</v>
      </c>
      <c r="F354" s="53">
        <v>77151767</v>
      </c>
      <c r="G354" s="53" t="s">
        <v>412</v>
      </c>
      <c r="H354" s="84">
        <v>3084</v>
      </c>
      <c r="I354" s="84">
        <v>10088</v>
      </c>
      <c r="J354" s="53" t="s">
        <v>92</v>
      </c>
      <c r="K354" s="53">
        <v>618</v>
      </c>
      <c r="L354" s="55">
        <v>44249</v>
      </c>
      <c r="M354" s="56">
        <v>2876999</v>
      </c>
      <c r="N354" s="57">
        <v>2044184</v>
      </c>
      <c r="O354" s="88">
        <v>832815</v>
      </c>
      <c r="P354" s="58"/>
      <c r="Q354" s="58"/>
      <c r="R354" s="58">
        <v>190</v>
      </c>
      <c r="S354" s="58">
        <v>832815</v>
      </c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9">
        <f t="shared" si="44"/>
        <v>832815</v>
      </c>
      <c r="AO354" s="60"/>
      <c r="AP354" s="61"/>
      <c r="AQ354" s="62">
        <f t="shared" si="45"/>
        <v>0</v>
      </c>
      <c r="AR354" s="63" t="s">
        <v>47</v>
      </c>
      <c r="AS354" s="21" t="s">
        <v>114</v>
      </c>
      <c r="AT354" s="21" t="s">
        <v>115</v>
      </c>
      <c r="AU354" s="64"/>
      <c r="BA354" s="98"/>
    </row>
    <row r="355" spans="1:54" ht="14.1" customHeight="1" x14ac:dyDescent="0.2">
      <c r="A355" s="53" t="s">
        <v>361</v>
      </c>
      <c r="B355" s="53" t="s">
        <v>362</v>
      </c>
      <c r="C355" s="53" t="s">
        <v>42</v>
      </c>
      <c r="D355" s="53" t="s">
        <v>43</v>
      </c>
      <c r="E355" s="53" t="s">
        <v>44</v>
      </c>
      <c r="F355" s="53">
        <v>1077967258</v>
      </c>
      <c r="G355" s="53" t="s">
        <v>400</v>
      </c>
      <c r="H355" s="84">
        <v>3085</v>
      </c>
      <c r="I355" s="84">
        <v>10071</v>
      </c>
      <c r="J355" s="53" t="s">
        <v>92</v>
      </c>
      <c r="K355" s="53">
        <v>616</v>
      </c>
      <c r="L355" s="55">
        <v>44249</v>
      </c>
      <c r="M355" s="75">
        <v>3936946</v>
      </c>
      <c r="N355" s="57">
        <v>2574157</v>
      </c>
      <c r="O355" s="88">
        <v>1362789</v>
      </c>
      <c r="P355" s="58"/>
      <c r="Q355" s="58"/>
      <c r="R355" s="58">
        <v>180</v>
      </c>
      <c r="S355" s="58">
        <v>1362789</v>
      </c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9">
        <f t="shared" si="44"/>
        <v>1362789</v>
      </c>
      <c r="AO355" s="60"/>
      <c r="AP355" s="61"/>
      <c r="AQ355" s="62">
        <f t="shared" si="45"/>
        <v>0</v>
      </c>
      <c r="AR355" s="63" t="s">
        <v>47</v>
      </c>
      <c r="AS355" s="21" t="s">
        <v>114</v>
      </c>
      <c r="AT355" s="21" t="s">
        <v>115</v>
      </c>
      <c r="AU355" s="64"/>
      <c r="BA355" s="98"/>
    </row>
    <row r="356" spans="1:54" ht="14.1" customHeight="1" x14ac:dyDescent="0.2">
      <c r="A356" s="53" t="s">
        <v>361</v>
      </c>
      <c r="B356" s="53" t="s">
        <v>362</v>
      </c>
      <c r="C356" s="53" t="s">
        <v>42</v>
      </c>
      <c r="D356" s="53" t="s">
        <v>43</v>
      </c>
      <c r="E356" s="53" t="s">
        <v>44</v>
      </c>
      <c r="F356" s="53">
        <v>16892212</v>
      </c>
      <c r="G356" s="53" t="s">
        <v>413</v>
      </c>
      <c r="H356" s="84">
        <v>3086</v>
      </c>
      <c r="I356" s="84">
        <v>10060</v>
      </c>
      <c r="J356" s="53" t="s">
        <v>92</v>
      </c>
      <c r="K356" s="53">
        <v>615</v>
      </c>
      <c r="L356" s="55">
        <v>44249</v>
      </c>
      <c r="M356" s="75">
        <v>3936946</v>
      </c>
      <c r="N356" s="57">
        <v>2574156</v>
      </c>
      <c r="O356" s="88">
        <v>1362790</v>
      </c>
      <c r="P356" s="58"/>
      <c r="Q356" s="58"/>
      <c r="R356" s="58">
        <v>348</v>
      </c>
      <c r="S356" s="58">
        <v>1362788</v>
      </c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9">
        <f t="shared" si="44"/>
        <v>1362788</v>
      </c>
      <c r="AO356" s="60">
        <v>44620</v>
      </c>
      <c r="AP356" s="61">
        <v>2</v>
      </c>
      <c r="AQ356" s="62">
        <f t="shared" si="45"/>
        <v>0</v>
      </c>
      <c r="AR356" s="63" t="s">
        <v>47</v>
      </c>
      <c r="AS356" s="21" t="s">
        <v>114</v>
      </c>
      <c r="AT356" s="21" t="s">
        <v>115</v>
      </c>
      <c r="AU356" s="64"/>
    </row>
    <row r="357" spans="1:54" ht="14.1" customHeight="1" x14ac:dyDescent="0.2">
      <c r="A357" s="53" t="s">
        <v>361</v>
      </c>
      <c r="B357" s="53" t="s">
        <v>362</v>
      </c>
      <c r="C357" s="53" t="s">
        <v>42</v>
      </c>
      <c r="D357" s="53" t="s">
        <v>43</v>
      </c>
      <c r="E357" s="53" t="s">
        <v>44</v>
      </c>
      <c r="F357" s="53">
        <v>79244862</v>
      </c>
      <c r="G357" s="53" t="s">
        <v>414</v>
      </c>
      <c r="H357" s="84">
        <v>3087</v>
      </c>
      <c r="I357" s="84">
        <v>10062</v>
      </c>
      <c r="J357" s="53" t="s">
        <v>92</v>
      </c>
      <c r="K357" s="53">
        <v>610</v>
      </c>
      <c r="L357" s="55">
        <v>44249</v>
      </c>
      <c r="M357" s="75">
        <v>2876999</v>
      </c>
      <c r="N357" s="57">
        <v>2044184</v>
      </c>
      <c r="O357" s="88">
        <v>832815</v>
      </c>
      <c r="P357" s="58"/>
      <c r="Q357" s="58"/>
      <c r="R357" s="58">
        <v>182</v>
      </c>
      <c r="S357" s="58">
        <v>832815</v>
      </c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9">
        <f t="shared" si="44"/>
        <v>832815</v>
      </c>
      <c r="AO357" s="60"/>
      <c r="AP357" s="61"/>
      <c r="AQ357" s="62">
        <f t="shared" si="45"/>
        <v>0</v>
      </c>
      <c r="AR357" s="63" t="s">
        <v>47</v>
      </c>
      <c r="AS357" s="21" t="s">
        <v>114</v>
      </c>
      <c r="AT357" s="21" t="s">
        <v>115</v>
      </c>
      <c r="AU357" s="64"/>
      <c r="BA357" s="98"/>
    </row>
    <row r="358" spans="1:54" ht="14.1" customHeight="1" x14ac:dyDescent="0.2">
      <c r="A358" s="53" t="s">
        <v>361</v>
      </c>
      <c r="B358" s="53" t="s">
        <v>362</v>
      </c>
      <c r="C358" s="53" t="s">
        <v>42</v>
      </c>
      <c r="D358" s="53" t="s">
        <v>43</v>
      </c>
      <c r="E358" s="53" t="s">
        <v>380</v>
      </c>
      <c r="F358" s="53">
        <v>547056</v>
      </c>
      <c r="G358" s="53" t="s">
        <v>415</v>
      </c>
      <c r="H358" s="84">
        <v>3088</v>
      </c>
      <c r="I358" s="84">
        <v>10159</v>
      </c>
      <c r="J358" s="53" t="s">
        <v>92</v>
      </c>
      <c r="K358" s="53">
        <v>688</v>
      </c>
      <c r="L358" s="55">
        <v>44253</v>
      </c>
      <c r="M358" s="75">
        <v>3709815</v>
      </c>
      <c r="N358" s="57">
        <v>2347026</v>
      </c>
      <c r="O358" s="88">
        <v>1362789</v>
      </c>
      <c r="P358" s="58"/>
      <c r="Q358" s="58"/>
      <c r="R358" s="58" t="s">
        <v>416</v>
      </c>
      <c r="S358" s="58">
        <f>832816+529973</f>
        <v>1362789</v>
      </c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9">
        <f t="shared" si="44"/>
        <v>1362789</v>
      </c>
      <c r="AO358" s="60"/>
      <c r="AP358" s="61"/>
      <c r="AQ358" s="62">
        <f t="shared" si="45"/>
        <v>0</v>
      </c>
      <c r="AR358" s="63" t="s">
        <v>47</v>
      </c>
      <c r="AS358" s="21" t="s">
        <v>114</v>
      </c>
      <c r="AT358" s="21" t="s">
        <v>115</v>
      </c>
      <c r="AU358" s="64"/>
      <c r="BA358" s="98"/>
      <c r="BB358" s="93"/>
    </row>
    <row r="359" spans="1:54" ht="14.1" customHeight="1" x14ac:dyDescent="0.2">
      <c r="A359" s="53" t="s">
        <v>361</v>
      </c>
      <c r="B359" s="53" t="s">
        <v>362</v>
      </c>
      <c r="C359" s="53" t="s">
        <v>42</v>
      </c>
      <c r="D359" s="53" t="s">
        <v>43</v>
      </c>
      <c r="E359" s="53" t="s">
        <v>44</v>
      </c>
      <c r="F359" s="53">
        <v>10182126</v>
      </c>
      <c r="G359" s="53" t="s">
        <v>417</v>
      </c>
      <c r="H359" s="84">
        <v>3089</v>
      </c>
      <c r="I359" s="84">
        <v>10063</v>
      </c>
      <c r="J359" s="53" t="s">
        <v>92</v>
      </c>
      <c r="K359" s="53">
        <v>611</v>
      </c>
      <c r="L359" s="55">
        <v>44249</v>
      </c>
      <c r="M359" s="56">
        <v>2876999</v>
      </c>
      <c r="N359" s="57">
        <v>2044184</v>
      </c>
      <c r="O359" s="88">
        <v>832815</v>
      </c>
      <c r="P359" s="58"/>
      <c r="Q359" s="58"/>
      <c r="R359" s="58">
        <v>178</v>
      </c>
      <c r="S359" s="58">
        <v>832815</v>
      </c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9">
        <f t="shared" si="44"/>
        <v>832815</v>
      </c>
      <c r="AO359" s="60"/>
      <c r="AP359" s="61"/>
      <c r="AQ359" s="62">
        <f t="shared" si="45"/>
        <v>0</v>
      </c>
      <c r="AR359" s="63" t="s">
        <v>47</v>
      </c>
      <c r="AS359" s="21" t="s">
        <v>114</v>
      </c>
      <c r="AT359" s="21" t="s">
        <v>115</v>
      </c>
      <c r="AU359" s="64"/>
      <c r="BA359" s="98"/>
    </row>
    <row r="360" spans="1:54" ht="17.25" customHeight="1" x14ac:dyDescent="0.2">
      <c r="A360" s="53" t="s">
        <v>361</v>
      </c>
      <c r="B360" s="53" t="s">
        <v>362</v>
      </c>
      <c r="C360" s="53" t="s">
        <v>42</v>
      </c>
      <c r="D360" s="53" t="s">
        <v>43</v>
      </c>
      <c r="E360" s="53" t="s">
        <v>44</v>
      </c>
      <c r="F360" s="53">
        <v>11806397</v>
      </c>
      <c r="G360" s="53" t="s">
        <v>418</v>
      </c>
      <c r="H360" s="84">
        <v>3090</v>
      </c>
      <c r="I360" s="84">
        <v>10164</v>
      </c>
      <c r="J360" s="53" t="s">
        <v>92</v>
      </c>
      <c r="K360" s="53">
        <v>798</v>
      </c>
      <c r="L360" s="55">
        <v>44263</v>
      </c>
      <c r="M360" s="56">
        <v>1741342</v>
      </c>
      <c r="N360" s="57">
        <v>908526</v>
      </c>
      <c r="O360" s="88">
        <v>832816</v>
      </c>
      <c r="P360" s="58"/>
      <c r="Q360" s="58"/>
      <c r="R360" s="58">
        <v>193</v>
      </c>
      <c r="S360" s="58">
        <v>832815</v>
      </c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9">
        <f t="shared" si="44"/>
        <v>832815</v>
      </c>
      <c r="AO360" s="60">
        <v>44620</v>
      </c>
      <c r="AP360" s="61">
        <v>1</v>
      </c>
      <c r="AQ360" s="62">
        <f t="shared" si="45"/>
        <v>0</v>
      </c>
      <c r="AR360" s="63" t="s">
        <v>47</v>
      </c>
      <c r="AS360" s="21" t="s">
        <v>48</v>
      </c>
      <c r="AT360" s="21" t="s">
        <v>49</v>
      </c>
      <c r="AU360" s="64"/>
      <c r="BA360" s="98"/>
    </row>
    <row r="361" spans="1:54" ht="14.1" customHeight="1" x14ac:dyDescent="0.2">
      <c r="A361" s="53" t="s">
        <v>361</v>
      </c>
      <c r="B361" s="53" t="s">
        <v>362</v>
      </c>
      <c r="C361" s="53" t="s">
        <v>42</v>
      </c>
      <c r="D361" s="53" t="s">
        <v>43</v>
      </c>
      <c r="E361" s="53" t="s">
        <v>44</v>
      </c>
      <c r="F361" s="53">
        <v>79985729</v>
      </c>
      <c r="G361" s="53" t="s">
        <v>419</v>
      </c>
      <c r="H361" s="89">
        <v>3095</v>
      </c>
      <c r="I361" s="84">
        <v>10028</v>
      </c>
      <c r="J361" s="53" t="s">
        <v>92</v>
      </c>
      <c r="K361" s="53">
        <v>582</v>
      </c>
      <c r="L361" s="55">
        <v>44245</v>
      </c>
      <c r="M361" s="56">
        <v>5087746</v>
      </c>
      <c r="N361" s="57">
        <v>3815809</v>
      </c>
      <c r="O361" s="88">
        <v>1271937</v>
      </c>
      <c r="P361" s="58"/>
      <c r="Q361" s="58"/>
      <c r="R361" s="58">
        <v>184</v>
      </c>
      <c r="S361" s="58">
        <v>1271937</v>
      </c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9">
        <f t="shared" si="44"/>
        <v>1271937</v>
      </c>
      <c r="AO361" s="60"/>
      <c r="AP361" s="61"/>
      <c r="AQ361" s="62">
        <f t="shared" si="45"/>
        <v>0</v>
      </c>
      <c r="AR361" s="63" t="s">
        <v>47</v>
      </c>
      <c r="AS361" s="21" t="s">
        <v>114</v>
      </c>
      <c r="AT361" s="21" t="s">
        <v>115</v>
      </c>
      <c r="AU361" s="64"/>
      <c r="BA361" s="98"/>
    </row>
    <row r="362" spans="1:54" s="77" customFormat="1" ht="14.1" customHeight="1" x14ac:dyDescent="0.2">
      <c r="A362" s="53" t="s">
        <v>361</v>
      </c>
      <c r="B362" s="53" t="s">
        <v>362</v>
      </c>
      <c r="C362" s="53" t="s">
        <v>42</v>
      </c>
      <c r="D362" s="53" t="s">
        <v>43</v>
      </c>
      <c r="E362" s="53" t="s">
        <v>44</v>
      </c>
      <c r="F362" s="53">
        <v>80132144</v>
      </c>
      <c r="G362" s="53" t="s">
        <v>420</v>
      </c>
      <c r="H362" s="89">
        <v>3096</v>
      </c>
      <c r="I362" s="84">
        <v>10029</v>
      </c>
      <c r="J362" s="53" t="s">
        <v>92</v>
      </c>
      <c r="K362" s="53">
        <v>587</v>
      </c>
      <c r="L362" s="55">
        <v>44245</v>
      </c>
      <c r="M362" s="56">
        <v>4239788</v>
      </c>
      <c r="N362" s="57">
        <v>2876999</v>
      </c>
      <c r="O362" s="88">
        <v>1362789</v>
      </c>
      <c r="P362" s="58"/>
      <c r="Q362" s="58"/>
      <c r="R362" s="58">
        <v>186</v>
      </c>
      <c r="S362" s="58">
        <v>1362789</v>
      </c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9">
        <f t="shared" si="44"/>
        <v>1362789</v>
      </c>
      <c r="AO362" s="60"/>
      <c r="AP362" s="61"/>
      <c r="AQ362" s="62">
        <f t="shared" si="45"/>
        <v>0</v>
      </c>
      <c r="AR362" s="63" t="s">
        <v>47</v>
      </c>
      <c r="AS362" s="21" t="s">
        <v>114</v>
      </c>
      <c r="AT362" s="21" t="s">
        <v>115</v>
      </c>
      <c r="AU362" s="64"/>
      <c r="AW362" s="21"/>
      <c r="AX362" s="21"/>
      <c r="AY362" s="21"/>
      <c r="BA362" s="98"/>
    </row>
    <row r="363" spans="1:54" s="77" customFormat="1" ht="14.1" customHeight="1" x14ac:dyDescent="0.2">
      <c r="A363" s="53" t="s">
        <v>361</v>
      </c>
      <c r="B363" s="53" t="s">
        <v>362</v>
      </c>
      <c r="C363" s="53" t="s">
        <v>42</v>
      </c>
      <c r="D363" s="53" t="s">
        <v>43</v>
      </c>
      <c r="E363" s="53" t="s">
        <v>44</v>
      </c>
      <c r="F363" s="53">
        <v>80061440</v>
      </c>
      <c r="G363" s="53" t="s">
        <v>421</v>
      </c>
      <c r="H363" s="89">
        <v>3100</v>
      </c>
      <c r="I363" s="84">
        <v>10024</v>
      </c>
      <c r="J363" s="53" t="s">
        <v>92</v>
      </c>
      <c r="K363" s="53">
        <v>588</v>
      </c>
      <c r="L363" s="55">
        <v>44245</v>
      </c>
      <c r="M363" s="56">
        <v>3179841</v>
      </c>
      <c r="N363" s="57">
        <v>2347026</v>
      </c>
      <c r="O363" s="88">
        <v>832815</v>
      </c>
      <c r="P363" s="58"/>
      <c r="Q363" s="58"/>
      <c r="R363" s="58">
        <v>185</v>
      </c>
      <c r="S363" s="58">
        <v>832815</v>
      </c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9">
        <f t="shared" si="44"/>
        <v>832815</v>
      </c>
      <c r="AO363" s="60"/>
      <c r="AP363" s="61"/>
      <c r="AQ363" s="62">
        <f t="shared" si="45"/>
        <v>0</v>
      </c>
      <c r="AR363" s="63" t="s">
        <v>47</v>
      </c>
      <c r="AS363" s="21" t="s">
        <v>114</v>
      </c>
      <c r="AT363" s="21" t="s">
        <v>115</v>
      </c>
      <c r="AU363" s="64"/>
      <c r="AW363" s="21"/>
      <c r="AX363" s="21"/>
      <c r="AY363" s="21"/>
      <c r="BA363" s="98"/>
    </row>
    <row r="364" spans="1:54" ht="14.1" customHeight="1" x14ac:dyDescent="0.2">
      <c r="A364" s="53" t="s">
        <v>361</v>
      </c>
      <c r="B364" s="53" t="s">
        <v>362</v>
      </c>
      <c r="C364" s="53" t="s">
        <v>54</v>
      </c>
      <c r="D364" s="53" t="s">
        <v>43</v>
      </c>
      <c r="E364" s="53" t="s">
        <v>44</v>
      </c>
      <c r="F364" s="53">
        <v>52480296</v>
      </c>
      <c r="G364" s="53" t="s">
        <v>422</v>
      </c>
      <c r="H364" s="84">
        <v>1101</v>
      </c>
      <c r="I364" s="84">
        <v>4042</v>
      </c>
      <c r="J364" s="53" t="s">
        <v>92</v>
      </c>
      <c r="K364" s="53">
        <v>1027</v>
      </c>
      <c r="L364" s="55">
        <v>44302</v>
      </c>
      <c r="M364" s="75">
        <v>48225960</v>
      </c>
      <c r="N364" s="57">
        <v>45546740</v>
      </c>
      <c r="O364" s="92">
        <v>2679220</v>
      </c>
      <c r="P364" s="58"/>
      <c r="Q364" s="58"/>
      <c r="R364" s="58">
        <v>83</v>
      </c>
      <c r="S364" s="58">
        <v>2679220</v>
      </c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9">
        <f t="shared" si="44"/>
        <v>2679220</v>
      </c>
      <c r="AO364" s="60"/>
      <c r="AP364" s="61"/>
      <c r="AQ364" s="62">
        <f t="shared" si="45"/>
        <v>0</v>
      </c>
      <c r="AR364" s="63" t="s">
        <v>47</v>
      </c>
      <c r="AS364" s="21" t="s">
        <v>114</v>
      </c>
      <c r="AT364" s="21" t="s">
        <v>115</v>
      </c>
      <c r="AU364" s="64"/>
    </row>
    <row r="365" spans="1:54" ht="14.1" customHeight="1" x14ac:dyDescent="0.2">
      <c r="A365" s="53" t="s">
        <v>361</v>
      </c>
      <c r="B365" s="53" t="s">
        <v>362</v>
      </c>
      <c r="C365" s="53" t="s">
        <v>54</v>
      </c>
      <c r="D365" s="53" t="s">
        <v>43</v>
      </c>
      <c r="E365" s="53" t="s">
        <v>44</v>
      </c>
      <c r="F365" s="53">
        <v>52860308</v>
      </c>
      <c r="G365" s="53" t="s">
        <v>423</v>
      </c>
      <c r="H365" s="84">
        <v>1102</v>
      </c>
      <c r="I365" s="114">
        <v>3818</v>
      </c>
      <c r="J365" s="53" t="s">
        <v>92</v>
      </c>
      <c r="K365" s="53">
        <v>905</v>
      </c>
      <c r="L365" s="55">
        <v>44281</v>
      </c>
      <c r="M365" s="75">
        <v>48225960</v>
      </c>
      <c r="N365" s="57">
        <v>43760593</v>
      </c>
      <c r="O365" s="92">
        <v>4465367</v>
      </c>
      <c r="P365" s="58"/>
      <c r="Q365" s="58"/>
      <c r="R365" s="58">
        <v>208</v>
      </c>
      <c r="S365" s="58">
        <v>4465367</v>
      </c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9">
        <f t="shared" si="44"/>
        <v>4465367</v>
      </c>
      <c r="AO365" s="60"/>
      <c r="AP365" s="61"/>
      <c r="AQ365" s="62">
        <f t="shared" si="45"/>
        <v>0</v>
      </c>
      <c r="AR365" s="63" t="s">
        <v>47</v>
      </c>
      <c r="AS365" s="21" t="s">
        <v>114</v>
      </c>
      <c r="AT365" s="21" t="s">
        <v>115</v>
      </c>
      <c r="AU365" s="64"/>
      <c r="BA365" s="98"/>
    </row>
    <row r="366" spans="1:54" ht="14.1" customHeight="1" x14ac:dyDescent="0.2">
      <c r="A366" s="53" t="s">
        <v>361</v>
      </c>
      <c r="B366" s="53" t="s">
        <v>362</v>
      </c>
      <c r="C366" s="53" t="s">
        <v>54</v>
      </c>
      <c r="D366" s="53" t="s">
        <v>43</v>
      </c>
      <c r="E366" s="53" t="s">
        <v>44</v>
      </c>
      <c r="F366" s="53">
        <v>1075655436</v>
      </c>
      <c r="G366" s="53" t="s">
        <v>424</v>
      </c>
      <c r="H366" s="84">
        <v>1219</v>
      </c>
      <c r="I366" s="114">
        <v>4030</v>
      </c>
      <c r="J366" s="53" t="s">
        <v>92</v>
      </c>
      <c r="K366" s="53">
        <v>1022</v>
      </c>
      <c r="L366" s="55">
        <v>44302</v>
      </c>
      <c r="M366" s="56">
        <v>49060404</v>
      </c>
      <c r="N366" s="57">
        <v>46334826</v>
      </c>
      <c r="O366" s="92">
        <v>2725578</v>
      </c>
      <c r="P366" s="58"/>
      <c r="Q366" s="58"/>
      <c r="R366" s="58">
        <v>97</v>
      </c>
      <c r="S366" s="58">
        <v>2725578</v>
      </c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9">
        <f t="shared" si="44"/>
        <v>2725578</v>
      </c>
      <c r="AO366" s="60"/>
      <c r="AP366" s="61"/>
      <c r="AQ366" s="62">
        <f t="shared" si="45"/>
        <v>0</v>
      </c>
      <c r="AR366" s="63" t="s">
        <v>47</v>
      </c>
      <c r="AS366" s="21" t="s">
        <v>114</v>
      </c>
      <c r="AT366" s="21" t="s">
        <v>115</v>
      </c>
      <c r="AU366" s="64"/>
    </row>
    <row r="367" spans="1:54" ht="14.1" customHeight="1" x14ac:dyDescent="0.2">
      <c r="A367" s="53" t="s">
        <v>361</v>
      </c>
      <c r="B367" s="53" t="s">
        <v>362</v>
      </c>
      <c r="C367" s="53" t="s">
        <v>42</v>
      </c>
      <c r="D367" s="53" t="s">
        <v>43</v>
      </c>
      <c r="E367" s="53" t="s">
        <v>44</v>
      </c>
      <c r="F367" s="53">
        <v>35198954</v>
      </c>
      <c r="G367" s="53" t="s">
        <v>425</v>
      </c>
      <c r="H367" s="84">
        <v>2848</v>
      </c>
      <c r="I367" s="114">
        <v>9842</v>
      </c>
      <c r="J367" s="53" t="s">
        <v>92</v>
      </c>
      <c r="K367" s="53">
        <v>465</v>
      </c>
      <c r="L367" s="55">
        <v>44237</v>
      </c>
      <c r="M367" s="56">
        <v>9054976</v>
      </c>
      <c r="N367" s="57">
        <v>7104674</v>
      </c>
      <c r="O367" s="92">
        <v>1950302</v>
      </c>
      <c r="P367" s="58"/>
      <c r="Q367" s="58"/>
      <c r="R367" s="58">
        <v>84</v>
      </c>
      <c r="S367" s="58">
        <v>1950302</v>
      </c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9">
        <f t="shared" si="44"/>
        <v>1950302</v>
      </c>
      <c r="AO367" s="60"/>
      <c r="AP367" s="61"/>
      <c r="AQ367" s="62">
        <f t="shared" si="45"/>
        <v>0</v>
      </c>
      <c r="AR367" s="63" t="s">
        <v>47</v>
      </c>
      <c r="AS367" s="21" t="s">
        <v>114</v>
      </c>
      <c r="AT367" s="21" t="s">
        <v>115</v>
      </c>
      <c r="AU367" s="64"/>
    </row>
    <row r="368" spans="1:54" ht="14.1" customHeight="1" x14ac:dyDescent="0.2">
      <c r="A368" s="53" t="s">
        <v>361</v>
      </c>
      <c r="B368" s="53" t="s">
        <v>362</v>
      </c>
      <c r="C368" s="53" t="s">
        <v>42</v>
      </c>
      <c r="D368" s="53" t="s">
        <v>43</v>
      </c>
      <c r="E368" s="53" t="s">
        <v>44</v>
      </c>
      <c r="F368" s="53">
        <v>53065060</v>
      </c>
      <c r="G368" s="53" t="s">
        <v>426</v>
      </c>
      <c r="H368" s="84">
        <v>2851</v>
      </c>
      <c r="I368" s="114">
        <v>9843</v>
      </c>
      <c r="J368" s="53" t="s">
        <v>92</v>
      </c>
      <c r="K368" s="53">
        <v>457</v>
      </c>
      <c r="L368" s="55">
        <v>44237</v>
      </c>
      <c r="M368" s="56">
        <v>4921182</v>
      </c>
      <c r="N368" s="57">
        <v>3861235</v>
      </c>
      <c r="O368" s="92">
        <v>1059947</v>
      </c>
      <c r="P368" s="58"/>
      <c r="Q368" s="58"/>
      <c r="R368" s="58">
        <v>85</v>
      </c>
      <c r="S368" s="58">
        <v>1059947</v>
      </c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9">
        <f t="shared" si="44"/>
        <v>1059947</v>
      </c>
      <c r="AO368" s="60"/>
      <c r="AP368" s="61"/>
      <c r="AQ368" s="62">
        <f t="shared" si="45"/>
        <v>0</v>
      </c>
      <c r="AR368" s="63" t="s">
        <v>47</v>
      </c>
      <c r="AS368" s="21" t="s">
        <v>114</v>
      </c>
      <c r="AT368" s="21" t="s">
        <v>115</v>
      </c>
      <c r="AU368" s="64"/>
    </row>
    <row r="369" spans="1:53" ht="14.1" customHeight="1" x14ac:dyDescent="0.2">
      <c r="A369" s="53" t="s">
        <v>361</v>
      </c>
      <c r="B369" s="53" t="s">
        <v>362</v>
      </c>
      <c r="C369" s="53" t="s">
        <v>42</v>
      </c>
      <c r="D369" s="53" t="s">
        <v>43</v>
      </c>
      <c r="E369" s="53" t="s">
        <v>44</v>
      </c>
      <c r="F369" s="53">
        <v>79463939</v>
      </c>
      <c r="G369" s="53" t="s">
        <v>427</v>
      </c>
      <c r="H369" s="84">
        <v>2854</v>
      </c>
      <c r="I369" s="114">
        <v>9898</v>
      </c>
      <c r="J369" s="53" t="s">
        <v>92</v>
      </c>
      <c r="K369" s="53">
        <v>536</v>
      </c>
      <c r="L369" s="55">
        <v>44239</v>
      </c>
      <c r="M369" s="75">
        <v>11447427</v>
      </c>
      <c r="N369" s="57">
        <v>8903555</v>
      </c>
      <c r="O369" s="92">
        <v>2543872</v>
      </c>
      <c r="P369" s="58"/>
      <c r="Q369" s="58"/>
      <c r="R369" s="58">
        <v>86</v>
      </c>
      <c r="S369" s="58">
        <v>2543872</v>
      </c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9">
        <f t="shared" si="44"/>
        <v>2543872</v>
      </c>
      <c r="AO369" s="60"/>
      <c r="AP369" s="61"/>
      <c r="AQ369" s="62">
        <f t="shared" si="45"/>
        <v>0</v>
      </c>
      <c r="AR369" s="63" t="s">
        <v>47</v>
      </c>
      <c r="AS369" s="21" t="s">
        <v>114</v>
      </c>
      <c r="AT369" s="21" t="s">
        <v>115</v>
      </c>
      <c r="AU369" s="64"/>
    </row>
    <row r="370" spans="1:53" ht="14.1" customHeight="1" x14ac:dyDescent="0.2">
      <c r="A370" s="53" t="s">
        <v>361</v>
      </c>
      <c r="B370" s="53" t="s">
        <v>362</v>
      </c>
      <c r="C370" s="53" t="s">
        <v>42</v>
      </c>
      <c r="D370" s="53" t="s">
        <v>43</v>
      </c>
      <c r="E370" s="53" t="s">
        <v>44</v>
      </c>
      <c r="F370" s="53">
        <v>81717282</v>
      </c>
      <c r="G370" s="53" t="s">
        <v>428</v>
      </c>
      <c r="H370" s="84">
        <v>2856</v>
      </c>
      <c r="I370" s="114">
        <v>9891</v>
      </c>
      <c r="J370" s="53" t="s">
        <v>92</v>
      </c>
      <c r="K370" s="53">
        <v>570</v>
      </c>
      <c r="L370" s="55">
        <v>44244</v>
      </c>
      <c r="M370" s="56">
        <v>11600000</v>
      </c>
      <c r="N370" s="57">
        <v>8800000</v>
      </c>
      <c r="O370" s="92">
        <v>2800000</v>
      </c>
      <c r="P370" s="58"/>
      <c r="Q370" s="58"/>
      <c r="R370" s="58">
        <v>87</v>
      </c>
      <c r="S370" s="58">
        <v>2800000</v>
      </c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9">
        <f t="shared" si="44"/>
        <v>2800000</v>
      </c>
      <c r="AO370" s="60"/>
      <c r="AP370" s="61"/>
      <c r="AQ370" s="62">
        <f t="shared" si="45"/>
        <v>0</v>
      </c>
      <c r="AR370" s="63" t="s">
        <v>47</v>
      </c>
      <c r="AS370" s="21" t="s">
        <v>114</v>
      </c>
      <c r="AT370" s="21" t="s">
        <v>115</v>
      </c>
      <c r="AU370" s="64"/>
    </row>
    <row r="371" spans="1:53" ht="14.1" customHeight="1" x14ac:dyDescent="0.2">
      <c r="A371" s="53" t="s">
        <v>361</v>
      </c>
      <c r="B371" s="53" t="s">
        <v>362</v>
      </c>
      <c r="C371" s="53" t="s">
        <v>54</v>
      </c>
      <c r="D371" s="53" t="s">
        <v>43</v>
      </c>
      <c r="E371" s="53" t="s">
        <v>44</v>
      </c>
      <c r="F371" s="53">
        <v>1019045776</v>
      </c>
      <c r="G371" s="53" t="s">
        <v>429</v>
      </c>
      <c r="H371" s="84">
        <v>1887</v>
      </c>
      <c r="I371" s="114">
        <v>4724</v>
      </c>
      <c r="J371" s="53" t="s">
        <v>92</v>
      </c>
      <c r="K371" s="53">
        <v>1379</v>
      </c>
      <c r="L371" s="55">
        <v>44399</v>
      </c>
      <c r="M371" s="56">
        <v>22985710</v>
      </c>
      <c r="N371" s="57">
        <v>22149866</v>
      </c>
      <c r="O371" s="88">
        <v>835844</v>
      </c>
      <c r="P371" s="58"/>
      <c r="Q371" s="58"/>
      <c r="R371" s="58">
        <v>162</v>
      </c>
      <c r="S371" s="58">
        <v>835844</v>
      </c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9">
        <f t="shared" si="44"/>
        <v>835844</v>
      </c>
      <c r="AO371" s="60"/>
      <c r="AP371" s="61"/>
      <c r="AQ371" s="62">
        <f t="shared" si="45"/>
        <v>0</v>
      </c>
      <c r="AR371" s="63" t="s">
        <v>47</v>
      </c>
      <c r="AS371" s="21" t="s">
        <v>114</v>
      </c>
      <c r="AT371" s="21" t="s">
        <v>115</v>
      </c>
      <c r="AU371" s="64"/>
      <c r="BA371" s="98"/>
    </row>
    <row r="372" spans="1:53" ht="14.1" customHeight="1" x14ac:dyDescent="0.2">
      <c r="A372" s="53" t="s">
        <v>361</v>
      </c>
      <c r="B372" s="53" t="s">
        <v>362</v>
      </c>
      <c r="C372" s="53" t="s">
        <v>54</v>
      </c>
      <c r="D372" s="53" t="s">
        <v>43</v>
      </c>
      <c r="E372" s="53" t="s">
        <v>44</v>
      </c>
      <c r="F372" s="53">
        <v>23622566</v>
      </c>
      <c r="G372" s="53" t="s">
        <v>430</v>
      </c>
      <c r="H372" s="84">
        <v>1888</v>
      </c>
      <c r="I372" s="114">
        <v>4723</v>
      </c>
      <c r="J372" s="53" t="s">
        <v>92</v>
      </c>
      <c r="K372" s="53">
        <v>1377</v>
      </c>
      <c r="L372" s="55">
        <v>44399</v>
      </c>
      <c r="M372" s="56">
        <v>22985710</v>
      </c>
      <c r="N372" s="57">
        <v>22149866</v>
      </c>
      <c r="O372" s="88">
        <v>835844</v>
      </c>
      <c r="P372" s="58"/>
      <c r="Q372" s="58"/>
      <c r="R372" s="58">
        <v>166</v>
      </c>
      <c r="S372" s="58">
        <v>835844</v>
      </c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9">
        <f t="shared" si="44"/>
        <v>835844</v>
      </c>
      <c r="AO372" s="60"/>
      <c r="AP372" s="61"/>
      <c r="AQ372" s="62">
        <f t="shared" si="45"/>
        <v>0</v>
      </c>
      <c r="AR372" s="63" t="s">
        <v>47</v>
      </c>
      <c r="AS372" s="21" t="s">
        <v>114</v>
      </c>
      <c r="AT372" s="21" t="s">
        <v>115</v>
      </c>
      <c r="AU372" s="64"/>
      <c r="BA372" s="98"/>
    </row>
    <row r="373" spans="1:53" ht="14.1" customHeight="1" x14ac:dyDescent="0.2">
      <c r="A373" s="53" t="s">
        <v>361</v>
      </c>
      <c r="B373" s="53" t="s">
        <v>362</v>
      </c>
      <c r="C373" s="53" t="s">
        <v>42</v>
      </c>
      <c r="D373" s="53" t="s">
        <v>43</v>
      </c>
      <c r="E373" s="53" t="s">
        <v>44</v>
      </c>
      <c r="F373" s="53">
        <v>79898214</v>
      </c>
      <c r="G373" s="53" t="s">
        <v>431</v>
      </c>
      <c r="H373" s="84">
        <v>2290</v>
      </c>
      <c r="I373" s="84">
        <v>6708</v>
      </c>
      <c r="J373" s="53" t="s">
        <v>92</v>
      </c>
      <c r="K373" s="53">
        <v>1663</v>
      </c>
      <c r="L373" s="55">
        <v>44453</v>
      </c>
      <c r="M373" s="56">
        <v>9300000</v>
      </c>
      <c r="N373" s="57">
        <v>7956667</v>
      </c>
      <c r="O373" s="88">
        <v>1343333</v>
      </c>
      <c r="P373" s="58"/>
      <c r="Q373" s="58"/>
      <c r="R373" s="58">
        <v>207</v>
      </c>
      <c r="S373" s="58">
        <v>1343333</v>
      </c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9">
        <f t="shared" si="44"/>
        <v>1343333</v>
      </c>
      <c r="AO373" s="60"/>
      <c r="AP373" s="61"/>
      <c r="AQ373" s="62">
        <f t="shared" si="45"/>
        <v>0</v>
      </c>
      <c r="AR373" s="63" t="s">
        <v>47</v>
      </c>
      <c r="AS373" s="21" t="s">
        <v>48</v>
      </c>
      <c r="AT373" s="21" t="s">
        <v>49</v>
      </c>
      <c r="AU373" s="64"/>
      <c r="BA373" s="98"/>
    </row>
    <row r="374" spans="1:53" ht="14.1" customHeight="1" x14ac:dyDescent="0.2">
      <c r="A374" s="53" t="s">
        <v>361</v>
      </c>
      <c r="B374" s="53" t="s">
        <v>362</v>
      </c>
      <c r="C374" s="53" t="s">
        <v>42</v>
      </c>
      <c r="D374" s="53" t="s">
        <v>43</v>
      </c>
      <c r="E374" s="53" t="s">
        <v>44</v>
      </c>
      <c r="F374" s="53">
        <v>86089071</v>
      </c>
      <c r="G374" s="53" t="s">
        <v>432</v>
      </c>
      <c r="H374" s="114">
        <v>2715</v>
      </c>
      <c r="I374" s="114">
        <v>8366</v>
      </c>
      <c r="J374" s="53" t="s">
        <v>92</v>
      </c>
      <c r="K374" s="53">
        <v>234</v>
      </c>
      <c r="L374" s="55">
        <v>44223</v>
      </c>
      <c r="M374" s="56">
        <v>17716257</v>
      </c>
      <c r="N374" s="57">
        <v>14536416</v>
      </c>
      <c r="O374" s="88">
        <v>3179841</v>
      </c>
      <c r="P374" s="58"/>
      <c r="Q374" s="58"/>
      <c r="R374" s="58">
        <v>172</v>
      </c>
      <c r="S374" s="58">
        <v>3179841</v>
      </c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9">
        <f t="shared" si="44"/>
        <v>3179841</v>
      </c>
      <c r="AO374" s="60"/>
      <c r="AP374" s="61"/>
      <c r="AQ374" s="62">
        <f t="shared" si="45"/>
        <v>0</v>
      </c>
      <c r="AR374" s="63" t="s">
        <v>47</v>
      </c>
      <c r="AS374" s="21" t="s">
        <v>114</v>
      </c>
      <c r="AT374" s="21" t="s">
        <v>115</v>
      </c>
      <c r="AU374" s="64"/>
      <c r="BA374" s="98"/>
    </row>
    <row r="375" spans="1:53" ht="14.1" customHeight="1" x14ac:dyDescent="0.2">
      <c r="A375" s="53" t="s">
        <v>361</v>
      </c>
      <c r="B375" s="53" t="s">
        <v>362</v>
      </c>
      <c r="C375" s="53" t="s">
        <v>42</v>
      </c>
      <c r="D375" s="53" t="s">
        <v>43</v>
      </c>
      <c r="E375" s="53" t="s">
        <v>44</v>
      </c>
      <c r="F375" s="53">
        <v>1018440751</v>
      </c>
      <c r="G375" s="53" t="s">
        <v>433</v>
      </c>
      <c r="H375" s="114">
        <v>2716</v>
      </c>
      <c r="I375" s="114">
        <v>8447</v>
      </c>
      <c r="J375" s="53" t="s">
        <v>92</v>
      </c>
      <c r="K375" s="53">
        <v>262</v>
      </c>
      <c r="L375" s="55">
        <v>44225</v>
      </c>
      <c r="M375" s="56">
        <v>10587357</v>
      </c>
      <c r="N375" s="57">
        <v>8637055</v>
      </c>
      <c r="O375" s="88">
        <v>1950302</v>
      </c>
      <c r="P375" s="58"/>
      <c r="Q375" s="58"/>
      <c r="R375" s="58">
        <v>165</v>
      </c>
      <c r="S375" s="58">
        <v>1950302</v>
      </c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9">
        <f t="shared" si="44"/>
        <v>1950302</v>
      </c>
      <c r="AO375" s="60"/>
      <c r="AP375" s="61"/>
      <c r="AQ375" s="62">
        <f t="shared" si="45"/>
        <v>0</v>
      </c>
      <c r="AR375" s="63" t="s">
        <v>47</v>
      </c>
      <c r="AS375" s="21" t="s">
        <v>114</v>
      </c>
      <c r="AT375" s="21" t="s">
        <v>115</v>
      </c>
      <c r="AU375" s="64"/>
      <c r="BA375" s="98"/>
    </row>
    <row r="376" spans="1:53" ht="14.1" customHeight="1" x14ac:dyDescent="0.2">
      <c r="A376" s="53" t="s">
        <v>361</v>
      </c>
      <c r="B376" s="53" t="s">
        <v>362</v>
      </c>
      <c r="C376" s="53" t="s">
        <v>42</v>
      </c>
      <c r="D376" s="53" t="s">
        <v>43</v>
      </c>
      <c r="E376" s="53" t="s">
        <v>44</v>
      </c>
      <c r="F376" s="53">
        <v>52354132</v>
      </c>
      <c r="G376" s="53" t="s">
        <v>434</v>
      </c>
      <c r="H376" s="114">
        <v>2717</v>
      </c>
      <c r="I376" s="114">
        <v>8469</v>
      </c>
      <c r="J376" s="53" t="s">
        <v>92</v>
      </c>
      <c r="K376" s="53">
        <v>264</v>
      </c>
      <c r="L376" s="55">
        <v>44228</v>
      </c>
      <c r="M376" s="56">
        <v>13446185</v>
      </c>
      <c r="N376" s="57">
        <v>10902312</v>
      </c>
      <c r="O376" s="88">
        <v>2543873</v>
      </c>
      <c r="P376" s="58"/>
      <c r="Q376" s="58"/>
      <c r="R376" s="58">
        <v>173</v>
      </c>
      <c r="S376" s="58">
        <v>2543873</v>
      </c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9">
        <f t="shared" si="44"/>
        <v>2543873</v>
      </c>
      <c r="AO376" s="60"/>
      <c r="AP376" s="61"/>
      <c r="AQ376" s="62">
        <f t="shared" si="45"/>
        <v>0</v>
      </c>
      <c r="AR376" s="63" t="s">
        <v>47</v>
      </c>
      <c r="AS376" s="21" t="s">
        <v>114</v>
      </c>
      <c r="AT376" s="21" t="s">
        <v>115</v>
      </c>
      <c r="AU376" s="64"/>
      <c r="BA376" s="98"/>
    </row>
    <row r="377" spans="1:53" ht="14.1" customHeight="1" x14ac:dyDescent="0.2">
      <c r="A377" s="53" t="s">
        <v>361</v>
      </c>
      <c r="B377" s="53" t="s">
        <v>362</v>
      </c>
      <c r="C377" s="53" t="s">
        <v>42</v>
      </c>
      <c r="D377" s="53" t="s">
        <v>43</v>
      </c>
      <c r="E377" s="53" t="s">
        <v>44</v>
      </c>
      <c r="F377" s="53">
        <v>80054668</v>
      </c>
      <c r="G377" s="53" t="s">
        <v>435</v>
      </c>
      <c r="H377" s="114">
        <v>2718</v>
      </c>
      <c r="I377" s="114">
        <v>8470</v>
      </c>
      <c r="J377" s="53" t="s">
        <v>92</v>
      </c>
      <c r="K377" s="53">
        <v>290</v>
      </c>
      <c r="L377" s="55">
        <v>44229</v>
      </c>
      <c r="M377" s="56">
        <v>13264480</v>
      </c>
      <c r="N377" s="57">
        <v>10720607</v>
      </c>
      <c r="O377" s="88">
        <v>2543873</v>
      </c>
      <c r="P377" s="58"/>
      <c r="Q377" s="58"/>
      <c r="R377" s="58">
        <v>171</v>
      </c>
      <c r="S377" s="58">
        <v>2543873</v>
      </c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9">
        <f t="shared" si="44"/>
        <v>2543873</v>
      </c>
      <c r="AO377" s="60"/>
      <c r="AP377" s="61"/>
      <c r="AQ377" s="62">
        <f t="shared" si="45"/>
        <v>0</v>
      </c>
      <c r="AR377" s="63" t="s">
        <v>47</v>
      </c>
      <c r="AS377" s="21" t="s">
        <v>114</v>
      </c>
      <c r="AT377" s="21" t="s">
        <v>115</v>
      </c>
      <c r="AU377" s="64"/>
      <c r="BA377" s="98"/>
    </row>
    <row r="378" spans="1:53" ht="14.1" customHeight="1" x14ac:dyDescent="0.2">
      <c r="A378" s="53" t="s">
        <v>361</v>
      </c>
      <c r="B378" s="53" t="s">
        <v>362</v>
      </c>
      <c r="C378" s="53" t="s">
        <v>42</v>
      </c>
      <c r="D378" s="53" t="s">
        <v>43</v>
      </c>
      <c r="E378" s="53" t="s">
        <v>44</v>
      </c>
      <c r="F378" s="53">
        <v>1136881929</v>
      </c>
      <c r="G378" s="53" t="s">
        <v>436</v>
      </c>
      <c r="H378" s="114">
        <v>2719</v>
      </c>
      <c r="I378" s="114">
        <v>8472</v>
      </c>
      <c r="J378" s="53" t="s">
        <v>92</v>
      </c>
      <c r="K378" s="53">
        <v>291</v>
      </c>
      <c r="L378" s="55">
        <v>44229</v>
      </c>
      <c r="M378" s="56">
        <v>13264480</v>
      </c>
      <c r="N378" s="57">
        <v>10720607</v>
      </c>
      <c r="O378" s="88">
        <v>2543873</v>
      </c>
      <c r="P378" s="58"/>
      <c r="Q378" s="58"/>
      <c r="R378" s="58">
        <v>168</v>
      </c>
      <c r="S378" s="58">
        <v>2543873</v>
      </c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9">
        <f t="shared" si="44"/>
        <v>2543873</v>
      </c>
      <c r="AO378" s="60"/>
      <c r="AP378" s="61"/>
      <c r="AQ378" s="62">
        <f t="shared" si="45"/>
        <v>0</v>
      </c>
      <c r="AR378" s="63" t="s">
        <v>47</v>
      </c>
      <c r="AS378" s="21" t="s">
        <v>114</v>
      </c>
      <c r="AT378" s="21" t="s">
        <v>115</v>
      </c>
      <c r="AU378" s="64"/>
      <c r="BA378" s="98"/>
    </row>
    <row r="379" spans="1:53" ht="14.1" customHeight="1" x14ac:dyDescent="0.2">
      <c r="A379" s="53" t="s">
        <v>361</v>
      </c>
      <c r="B379" s="53" t="s">
        <v>362</v>
      </c>
      <c r="C379" s="53" t="s">
        <v>42</v>
      </c>
      <c r="D379" s="53" t="s">
        <v>43</v>
      </c>
      <c r="E379" s="53" t="s">
        <v>44</v>
      </c>
      <c r="F379" s="53">
        <v>1024522955</v>
      </c>
      <c r="G379" s="53" t="s">
        <v>437</v>
      </c>
      <c r="H379" s="114">
        <v>2720</v>
      </c>
      <c r="I379" s="114">
        <v>8471</v>
      </c>
      <c r="J379" s="53" t="s">
        <v>92</v>
      </c>
      <c r="K379" s="53">
        <v>302</v>
      </c>
      <c r="L379" s="55">
        <v>44229</v>
      </c>
      <c r="M379" s="56">
        <v>13264480</v>
      </c>
      <c r="N379" s="57">
        <v>10720607</v>
      </c>
      <c r="O379" s="88">
        <v>2543873</v>
      </c>
      <c r="P379" s="58"/>
      <c r="Q379" s="58"/>
      <c r="R379" s="58">
        <v>174</v>
      </c>
      <c r="S379" s="58">
        <v>2543873</v>
      </c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9">
        <f t="shared" si="44"/>
        <v>2543873</v>
      </c>
      <c r="AO379" s="60"/>
      <c r="AP379" s="61"/>
      <c r="AQ379" s="62">
        <f t="shared" si="45"/>
        <v>0</v>
      </c>
      <c r="AR379" s="63" t="s">
        <v>47</v>
      </c>
      <c r="AS379" s="21" t="s">
        <v>114</v>
      </c>
      <c r="AT379" s="21" t="s">
        <v>115</v>
      </c>
      <c r="AU379" s="64"/>
      <c r="BA379" s="98"/>
    </row>
    <row r="380" spans="1:53" ht="14.1" customHeight="1" x14ac:dyDescent="0.2">
      <c r="A380" s="53" t="s">
        <v>361</v>
      </c>
      <c r="B380" s="53" t="s">
        <v>362</v>
      </c>
      <c r="C380" s="53" t="s">
        <v>42</v>
      </c>
      <c r="D380" s="53" t="s">
        <v>43</v>
      </c>
      <c r="E380" s="53" t="s">
        <v>44</v>
      </c>
      <c r="F380" s="53">
        <v>53030787</v>
      </c>
      <c r="G380" s="53" t="s">
        <v>438</v>
      </c>
      <c r="H380" s="114">
        <v>2721</v>
      </c>
      <c r="I380" s="114">
        <v>8468</v>
      </c>
      <c r="J380" s="53" t="s">
        <v>92</v>
      </c>
      <c r="K380" s="53">
        <v>303</v>
      </c>
      <c r="L380" s="55">
        <v>44229</v>
      </c>
      <c r="M380" s="56">
        <v>10169435</v>
      </c>
      <c r="N380" s="57">
        <v>8219133</v>
      </c>
      <c r="O380" s="88">
        <v>1950302</v>
      </c>
      <c r="P380" s="58"/>
      <c r="Q380" s="58"/>
      <c r="R380" s="58">
        <v>170</v>
      </c>
      <c r="S380" s="58">
        <v>1950302</v>
      </c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9">
        <f t="shared" si="44"/>
        <v>1950302</v>
      </c>
      <c r="AO380" s="60"/>
      <c r="AP380" s="61"/>
      <c r="AQ380" s="62">
        <f t="shared" si="45"/>
        <v>0</v>
      </c>
      <c r="AR380" s="63" t="s">
        <v>47</v>
      </c>
      <c r="AS380" s="21" t="s">
        <v>114</v>
      </c>
      <c r="AT380" s="21" t="s">
        <v>115</v>
      </c>
      <c r="AU380" s="64"/>
      <c r="BA380" s="98"/>
    </row>
    <row r="381" spans="1:53" ht="14.1" customHeight="1" x14ac:dyDescent="0.2">
      <c r="A381" s="53" t="s">
        <v>361</v>
      </c>
      <c r="B381" s="53" t="s">
        <v>362</v>
      </c>
      <c r="C381" s="53" t="s">
        <v>42</v>
      </c>
      <c r="D381" s="53" t="s">
        <v>43</v>
      </c>
      <c r="E381" s="53" t="s">
        <v>44</v>
      </c>
      <c r="F381" s="53">
        <v>1018475008</v>
      </c>
      <c r="G381" s="53" t="s">
        <v>439</v>
      </c>
      <c r="H381" s="114">
        <v>2722</v>
      </c>
      <c r="I381" s="114">
        <v>8478</v>
      </c>
      <c r="J381" s="53" t="s">
        <v>92</v>
      </c>
      <c r="K381" s="53">
        <v>314</v>
      </c>
      <c r="L381" s="55">
        <v>44230</v>
      </c>
      <c r="M381" s="56">
        <v>10030128</v>
      </c>
      <c r="N381" s="57">
        <v>8079825</v>
      </c>
      <c r="O381" s="88">
        <v>1950303</v>
      </c>
      <c r="P381" s="58"/>
      <c r="Q381" s="58"/>
      <c r="R381" s="58">
        <v>167</v>
      </c>
      <c r="S381" s="58">
        <v>1950303</v>
      </c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9">
        <f t="shared" si="44"/>
        <v>1950303</v>
      </c>
      <c r="AO381" s="60"/>
      <c r="AP381" s="61"/>
      <c r="AQ381" s="62">
        <f t="shared" si="45"/>
        <v>0</v>
      </c>
      <c r="AR381" s="63" t="s">
        <v>47</v>
      </c>
      <c r="AS381" s="21" t="s">
        <v>114</v>
      </c>
      <c r="AT381" s="21" t="s">
        <v>115</v>
      </c>
      <c r="AU381" s="64"/>
      <c r="BA381" s="98"/>
    </row>
    <row r="382" spans="1:53" ht="14.1" customHeight="1" x14ac:dyDescent="0.2">
      <c r="A382" s="53" t="s">
        <v>361</v>
      </c>
      <c r="B382" s="53" t="s">
        <v>362</v>
      </c>
      <c r="C382" s="53" t="s">
        <v>42</v>
      </c>
      <c r="D382" s="53" t="s">
        <v>43</v>
      </c>
      <c r="E382" s="53" t="s">
        <v>44</v>
      </c>
      <c r="F382" s="53">
        <v>52869489</v>
      </c>
      <c r="G382" s="53" t="s">
        <v>440</v>
      </c>
      <c r="H382" s="114">
        <v>2723</v>
      </c>
      <c r="I382" s="114">
        <v>8479</v>
      </c>
      <c r="J382" s="53" t="s">
        <v>92</v>
      </c>
      <c r="K382" s="53">
        <v>321</v>
      </c>
      <c r="L382" s="55">
        <v>44230</v>
      </c>
      <c r="M382" s="56">
        <v>17443699</v>
      </c>
      <c r="N382" s="57">
        <v>14051869</v>
      </c>
      <c r="O382" s="88">
        <v>3391830</v>
      </c>
      <c r="P382" s="58"/>
      <c r="Q382" s="58"/>
      <c r="R382" s="58">
        <v>176</v>
      </c>
      <c r="S382" s="58">
        <v>3391830</v>
      </c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9">
        <f t="shared" si="44"/>
        <v>3391830</v>
      </c>
      <c r="AO382" s="60"/>
      <c r="AP382" s="61"/>
      <c r="AQ382" s="62">
        <f t="shared" si="45"/>
        <v>0</v>
      </c>
      <c r="AR382" s="63" t="s">
        <v>47</v>
      </c>
      <c r="AS382" s="21" t="s">
        <v>114</v>
      </c>
      <c r="AT382" s="21" t="s">
        <v>115</v>
      </c>
      <c r="AU382" s="64"/>
      <c r="BA382" s="98"/>
    </row>
    <row r="383" spans="1:53" ht="14.1" customHeight="1" x14ac:dyDescent="0.2">
      <c r="A383" s="53" t="s">
        <v>361</v>
      </c>
      <c r="B383" s="53" t="s">
        <v>362</v>
      </c>
      <c r="C383" s="53" t="s">
        <v>42</v>
      </c>
      <c r="D383" s="53" t="s">
        <v>43</v>
      </c>
      <c r="E383" s="53" t="s">
        <v>44</v>
      </c>
      <c r="F383" s="53">
        <v>1010176084</v>
      </c>
      <c r="G383" s="53" t="s">
        <v>441</v>
      </c>
      <c r="H383" s="114">
        <v>2731</v>
      </c>
      <c r="I383" s="114">
        <v>9778</v>
      </c>
      <c r="J383" s="53" t="s">
        <v>92</v>
      </c>
      <c r="K383" s="53">
        <v>532</v>
      </c>
      <c r="L383" s="55">
        <v>44242</v>
      </c>
      <c r="M383" s="56">
        <v>10902312</v>
      </c>
      <c r="N383" s="57">
        <v>8358439</v>
      </c>
      <c r="O383" s="88">
        <v>2543873</v>
      </c>
      <c r="P383" s="58"/>
      <c r="Q383" s="58"/>
      <c r="R383" s="58">
        <v>169</v>
      </c>
      <c r="S383" s="58">
        <v>2543873</v>
      </c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9">
        <f t="shared" si="44"/>
        <v>2543873</v>
      </c>
      <c r="AO383" s="60"/>
      <c r="AP383" s="61"/>
      <c r="AQ383" s="62">
        <f t="shared" si="45"/>
        <v>0</v>
      </c>
      <c r="AR383" s="63" t="s">
        <v>47</v>
      </c>
      <c r="AS383" s="21" t="s">
        <v>48</v>
      </c>
      <c r="AT383" s="21" t="s">
        <v>49</v>
      </c>
      <c r="AU383" s="64"/>
      <c r="BA383" s="98"/>
    </row>
    <row r="384" spans="1:53" ht="14.1" customHeight="1" x14ac:dyDescent="0.2">
      <c r="A384" s="53" t="s">
        <v>361</v>
      </c>
      <c r="B384" s="53" t="s">
        <v>362</v>
      </c>
      <c r="C384" s="53" t="s">
        <v>42</v>
      </c>
      <c r="D384" s="53" t="s">
        <v>43</v>
      </c>
      <c r="E384" s="53" t="s">
        <v>44</v>
      </c>
      <c r="F384" s="53">
        <v>51894362</v>
      </c>
      <c r="G384" s="53" t="s">
        <v>442</v>
      </c>
      <c r="H384" s="114">
        <v>2736</v>
      </c>
      <c r="I384" s="114">
        <v>9966</v>
      </c>
      <c r="J384" s="53" t="s">
        <v>92</v>
      </c>
      <c r="K384" s="53">
        <v>549</v>
      </c>
      <c r="L384" s="55">
        <v>44243</v>
      </c>
      <c r="M384" s="56">
        <v>5360303</v>
      </c>
      <c r="N384" s="57">
        <v>4088367</v>
      </c>
      <c r="O384" s="88">
        <v>1271936</v>
      </c>
      <c r="P384" s="58"/>
      <c r="Q384" s="58"/>
      <c r="R384" s="58">
        <v>163</v>
      </c>
      <c r="S384" s="58">
        <v>1271936</v>
      </c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9">
        <f t="shared" si="44"/>
        <v>1271936</v>
      </c>
      <c r="AO384" s="60"/>
      <c r="AP384" s="61"/>
      <c r="AQ384" s="62">
        <f t="shared" si="45"/>
        <v>0</v>
      </c>
      <c r="AR384" s="63" t="s">
        <v>47</v>
      </c>
      <c r="AS384" s="21" t="s">
        <v>114</v>
      </c>
      <c r="AT384" s="21" t="s">
        <v>115</v>
      </c>
      <c r="AU384" s="64"/>
      <c r="BA384" s="98"/>
    </row>
    <row r="385" spans="1:53" ht="14.1" customHeight="1" x14ac:dyDescent="0.2">
      <c r="A385" s="53" t="s">
        <v>361</v>
      </c>
      <c r="B385" s="53" t="s">
        <v>362</v>
      </c>
      <c r="C385" s="53" t="s">
        <v>42</v>
      </c>
      <c r="D385" s="53" t="s">
        <v>43</v>
      </c>
      <c r="E385" s="53" t="s">
        <v>44</v>
      </c>
      <c r="F385" s="53">
        <v>1073240557</v>
      </c>
      <c r="G385" s="53" t="s">
        <v>443</v>
      </c>
      <c r="H385" s="114">
        <v>2739</v>
      </c>
      <c r="I385" s="114">
        <v>9974</v>
      </c>
      <c r="J385" s="53" t="s">
        <v>92</v>
      </c>
      <c r="K385" s="53">
        <v>646</v>
      </c>
      <c r="L385" s="55">
        <v>44251</v>
      </c>
      <c r="M385" s="56">
        <v>7104674</v>
      </c>
      <c r="N385" s="57">
        <v>5154371</v>
      </c>
      <c r="O385" s="88">
        <v>1950303</v>
      </c>
      <c r="P385" s="58"/>
      <c r="Q385" s="58"/>
      <c r="R385" s="58">
        <v>175</v>
      </c>
      <c r="S385" s="58">
        <v>1950303</v>
      </c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9">
        <f t="shared" si="44"/>
        <v>1950303</v>
      </c>
      <c r="AO385" s="60"/>
      <c r="AP385" s="61"/>
      <c r="AQ385" s="62">
        <f t="shared" si="45"/>
        <v>0</v>
      </c>
      <c r="AR385" s="63" t="s">
        <v>47</v>
      </c>
      <c r="AS385" s="21" t="s">
        <v>114</v>
      </c>
      <c r="AT385" s="21" t="s">
        <v>115</v>
      </c>
      <c r="AU385" s="64"/>
      <c r="BA385" s="98"/>
    </row>
    <row r="386" spans="1:53" ht="14.1" customHeight="1" x14ac:dyDescent="0.2">
      <c r="A386" s="53" t="s">
        <v>361</v>
      </c>
      <c r="B386" s="53" t="s">
        <v>362</v>
      </c>
      <c r="C386" s="53" t="s">
        <v>42</v>
      </c>
      <c r="D386" s="53" t="s">
        <v>43</v>
      </c>
      <c r="E386" s="53" t="s">
        <v>44</v>
      </c>
      <c r="F386" s="53">
        <v>1022387289</v>
      </c>
      <c r="G386" s="53" t="s">
        <v>444</v>
      </c>
      <c r="H386" s="114">
        <v>2740</v>
      </c>
      <c r="I386" s="114">
        <v>9782</v>
      </c>
      <c r="J386" s="53" t="s">
        <v>92</v>
      </c>
      <c r="K386" s="53">
        <v>787</v>
      </c>
      <c r="L386" s="55">
        <v>44263</v>
      </c>
      <c r="M386" s="56">
        <v>5154371</v>
      </c>
      <c r="N386" s="57">
        <v>3204068</v>
      </c>
      <c r="O386" s="88">
        <v>1950303</v>
      </c>
      <c r="P386" s="58"/>
      <c r="Q386" s="58"/>
      <c r="R386" s="58">
        <v>161</v>
      </c>
      <c r="S386" s="58">
        <v>1950303</v>
      </c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9">
        <f t="shared" si="44"/>
        <v>1950303</v>
      </c>
      <c r="AO386" s="60"/>
      <c r="AP386" s="61"/>
      <c r="AQ386" s="62">
        <f t="shared" si="45"/>
        <v>0</v>
      </c>
      <c r="AR386" s="63" t="s">
        <v>47</v>
      </c>
      <c r="AS386" s="21" t="s">
        <v>114</v>
      </c>
      <c r="AT386" s="21" t="s">
        <v>115</v>
      </c>
      <c r="AU386" s="64"/>
      <c r="BA386" s="98"/>
    </row>
    <row r="387" spans="1:53" ht="14.1" customHeight="1" x14ac:dyDescent="0.2">
      <c r="A387" s="53" t="s">
        <v>361</v>
      </c>
      <c r="B387" s="53" t="s">
        <v>362</v>
      </c>
      <c r="C387" s="53" t="s">
        <v>42</v>
      </c>
      <c r="D387" s="53" t="s">
        <v>43</v>
      </c>
      <c r="E387" s="53" t="s">
        <v>44</v>
      </c>
      <c r="F387" s="53">
        <v>79956021</v>
      </c>
      <c r="G387" s="53" t="s">
        <v>445</v>
      </c>
      <c r="H387" s="114">
        <v>2932</v>
      </c>
      <c r="I387" s="114">
        <v>9889</v>
      </c>
      <c r="J387" s="53" t="s">
        <v>92</v>
      </c>
      <c r="K387" s="53">
        <v>479</v>
      </c>
      <c r="L387" s="55">
        <v>44244</v>
      </c>
      <c r="M387" s="75">
        <v>8219133</v>
      </c>
      <c r="N387" s="57">
        <v>6129523</v>
      </c>
      <c r="O387" s="88">
        <v>2089610</v>
      </c>
      <c r="P387" s="58"/>
      <c r="Q387" s="58"/>
      <c r="R387" s="58">
        <v>160</v>
      </c>
      <c r="S387" s="58">
        <v>2089610</v>
      </c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9">
        <f t="shared" si="44"/>
        <v>2089610</v>
      </c>
      <c r="AO387" s="60"/>
      <c r="AP387" s="61"/>
      <c r="AQ387" s="62">
        <f t="shared" si="45"/>
        <v>0</v>
      </c>
      <c r="AR387" s="63" t="s">
        <v>47</v>
      </c>
      <c r="AS387" s="21" t="s">
        <v>114</v>
      </c>
      <c r="AT387" s="21" t="s">
        <v>115</v>
      </c>
      <c r="AU387" s="64"/>
      <c r="BA387" s="98"/>
    </row>
    <row r="388" spans="1:53" ht="14.1" customHeight="1" x14ac:dyDescent="0.2">
      <c r="A388" s="53" t="s">
        <v>361</v>
      </c>
      <c r="B388" s="53" t="s">
        <v>362</v>
      </c>
      <c r="C388" s="53" t="s">
        <v>42</v>
      </c>
      <c r="D388" s="53" t="s">
        <v>43</v>
      </c>
      <c r="E388" s="53" t="s">
        <v>44</v>
      </c>
      <c r="F388" s="53">
        <v>1018474254</v>
      </c>
      <c r="G388" s="53" t="s">
        <v>446</v>
      </c>
      <c r="H388" s="114">
        <v>2933</v>
      </c>
      <c r="I388" s="114">
        <v>9890</v>
      </c>
      <c r="J388" s="53" t="s">
        <v>92</v>
      </c>
      <c r="K388" s="53">
        <v>529</v>
      </c>
      <c r="L388" s="55">
        <v>44239</v>
      </c>
      <c r="M388" s="75">
        <v>8776362</v>
      </c>
      <c r="N388" s="57">
        <v>6826059</v>
      </c>
      <c r="O388" s="88">
        <v>1950303</v>
      </c>
      <c r="P388" s="58"/>
      <c r="Q388" s="58"/>
      <c r="R388" s="58">
        <v>164</v>
      </c>
      <c r="S388" s="58">
        <v>1950303</v>
      </c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9">
        <f t="shared" si="44"/>
        <v>1950303</v>
      </c>
      <c r="AO388" s="60"/>
      <c r="AP388" s="61"/>
      <c r="AQ388" s="62">
        <f t="shared" si="45"/>
        <v>0</v>
      </c>
      <c r="AR388" s="63" t="s">
        <v>47</v>
      </c>
      <c r="AS388" s="21" t="s">
        <v>114</v>
      </c>
      <c r="AT388" s="21" t="s">
        <v>115</v>
      </c>
      <c r="AU388" s="64"/>
      <c r="BA388" s="98"/>
    </row>
    <row r="389" spans="1:53" ht="14.1" customHeight="1" x14ac:dyDescent="0.2">
      <c r="A389" s="53" t="s">
        <v>361</v>
      </c>
      <c r="B389" s="53" t="s">
        <v>362</v>
      </c>
      <c r="C389" s="53" t="s">
        <v>54</v>
      </c>
      <c r="D389" s="53" t="s">
        <v>43</v>
      </c>
      <c r="E389" s="53" t="s">
        <v>44</v>
      </c>
      <c r="F389" s="53">
        <v>1014217029</v>
      </c>
      <c r="G389" s="53" t="s">
        <v>447</v>
      </c>
      <c r="H389" s="84">
        <v>1683</v>
      </c>
      <c r="I389" s="54">
        <v>4520</v>
      </c>
      <c r="J389" s="53" t="s">
        <v>92</v>
      </c>
      <c r="K389" s="53">
        <v>1247</v>
      </c>
      <c r="L389" s="55">
        <v>44364</v>
      </c>
      <c r="M389" s="56">
        <v>14763548</v>
      </c>
      <c r="N389" s="57">
        <v>14687837</v>
      </c>
      <c r="O389" s="81">
        <v>75711</v>
      </c>
      <c r="P389" s="58"/>
      <c r="Q389" s="58"/>
      <c r="R389" s="58">
        <v>337</v>
      </c>
      <c r="S389" s="58">
        <v>75711</v>
      </c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9">
        <f t="shared" si="44"/>
        <v>75711</v>
      </c>
      <c r="AO389" s="60"/>
      <c r="AP389" s="61"/>
      <c r="AQ389" s="62">
        <f t="shared" si="45"/>
        <v>0</v>
      </c>
      <c r="AR389" s="63" t="s">
        <v>47</v>
      </c>
      <c r="AS389" s="21" t="s">
        <v>114</v>
      </c>
      <c r="AT389" s="21" t="s">
        <v>115</v>
      </c>
      <c r="AU389" s="64"/>
    </row>
    <row r="390" spans="1:53" ht="14.1" customHeight="1" x14ac:dyDescent="0.2">
      <c r="A390" s="53" t="s">
        <v>361</v>
      </c>
      <c r="B390" s="53" t="s">
        <v>362</v>
      </c>
      <c r="C390" s="53" t="s">
        <v>54</v>
      </c>
      <c r="D390" s="53" t="s">
        <v>43</v>
      </c>
      <c r="E390" s="53" t="s">
        <v>44</v>
      </c>
      <c r="F390" s="53">
        <v>1014209322</v>
      </c>
      <c r="G390" s="53" t="s">
        <v>448</v>
      </c>
      <c r="H390" s="84">
        <v>1685</v>
      </c>
      <c r="I390" s="54">
        <v>4510</v>
      </c>
      <c r="J390" s="53" t="s">
        <v>92</v>
      </c>
      <c r="K390" s="53">
        <v>1242</v>
      </c>
      <c r="L390" s="55">
        <v>44363</v>
      </c>
      <c r="M390" s="75">
        <v>15142100</v>
      </c>
      <c r="N390" s="57">
        <v>14763548</v>
      </c>
      <c r="O390" s="88">
        <v>378552</v>
      </c>
      <c r="P390" s="58"/>
      <c r="Q390" s="58"/>
      <c r="R390" s="58">
        <v>336</v>
      </c>
      <c r="S390" s="58">
        <v>378552</v>
      </c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9">
        <f t="shared" si="44"/>
        <v>378552</v>
      </c>
      <c r="AO390" s="60"/>
      <c r="AP390" s="61"/>
      <c r="AQ390" s="62">
        <f t="shared" si="45"/>
        <v>0</v>
      </c>
      <c r="AR390" s="63" t="s">
        <v>47</v>
      </c>
      <c r="AS390" s="21" t="s">
        <v>114</v>
      </c>
      <c r="AT390" s="21" t="s">
        <v>115</v>
      </c>
      <c r="AU390" s="64"/>
    </row>
    <row r="391" spans="1:53" ht="14.1" customHeight="1" x14ac:dyDescent="0.2">
      <c r="A391" s="53" t="s">
        <v>361</v>
      </c>
      <c r="B391" s="53" t="s">
        <v>362</v>
      </c>
      <c r="C391" s="53" t="s">
        <v>54</v>
      </c>
      <c r="D391" s="53" t="s">
        <v>43</v>
      </c>
      <c r="E391" s="53" t="s">
        <v>44</v>
      </c>
      <c r="F391" s="53">
        <v>19378206</v>
      </c>
      <c r="G391" s="53" t="s">
        <v>449</v>
      </c>
      <c r="H391" s="84">
        <v>1897</v>
      </c>
      <c r="I391" s="54">
        <v>4888</v>
      </c>
      <c r="J391" s="53" t="s">
        <v>92</v>
      </c>
      <c r="K391" s="53">
        <v>1398</v>
      </c>
      <c r="L391" s="55">
        <v>44417</v>
      </c>
      <c r="M391" s="56">
        <v>27255780</v>
      </c>
      <c r="N391" s="57">
        <v>25802138</v>
      </c>
      <c r="O391" s="88">
        <v>1453642</v>
      </c>
      <c r="P391" s="58"/>
      <c r="Q391" s="58"/>
      <c r="R391" s="58">
        <v>340</v>
      </c>
      <c r="S391" s="58">
        <v>1453642</v>
      </c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9">
        <f t="shared" si="44"/>
        <v>1453642</v>
      </c>
      <c r="AO391" s="60"/>
      <c r="AP391" s="61"/>
      <c r="AQ391" s="62">
        <f t="shared" si="45"/>
        <v>0</v>
      </c>
      <c r="AR391" s="63" t="s">
        <v>47</v>
      </c>
      <c r="AS391" s="21" t="s">
        <v>114</v>
      </c>
      <c r="AT391" s="21" t="s">
        <v>115</v>
      </c>
      <c r="AU391" s="64"/>
    </row>
    <row r="392" spans="1:53" ht="14.1" customHeight="1" x14ac:dyDescent="0.2">
      <c r="A392" s="53" t="s">
        <v>361</v>
      </c>
      <c r="B392" s="53" t="s">
        <v>362</v>
      </c>
      <c r="C392" s="53" t="s">
        <v>42</v>
      </c>
      <c r="D392" s="53" t="s">
        <v>43</v>
      </c>
      <c r="E392" s="53" t="s">
        <v>44</v>
      </c>
      <c r="F392" s="53">
        <v>1018462884</v>
      </c>
      <c r="G392" s="53" t="s">
        <v>450</v>
      </c>
      <c r="H392" s="84">
        <v>2827</v>
      </c>
      <c r="I392" s="54">
        <v>9817</v>
      </c>
      <c r="J392" s="53" t="s">
        <v>92</v>
      </c>
      <c r="K392" s="53">
        <v>662</v>
      </c>
      <c r="L392" s="55">
        <v>44252</v>
      </c>
      <c r="M392" s="56">
        <v>9054977</v>
      </c>
      <c r="N392" s="57">
        <v>7104674</v>
      </c>
      <c r="O392" s="88">
        <v>1950303</v>
      </c>
      <c r="P392" s="58"/>
      <c r="Q392" s="58"/>
      <c r="R392" s="58">
        <v>338</v>
      </c>
      <c r="S392" s="58">
        <v>1950303</v>
      </c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9">
        <f t="shared" si="44"/>
        <v>1950303</v>
      </c>
      <c r="AO392" s="60"/>
      <c r="AP392" s="61"/>
      <c r="AQ392" s="62">
        <f t="shared" si="45"/>
        <v>0</v>
      </c>
      <c r="AR392" s="63" t="s">
        <v>47</v>
      </c>
      <c r="AS392" s="21" t="s">
        <v>48</v>
      </c>
      <c r="AT392" s="21" t="s">
        <v>49</v>
      </c>
      <c r="AU392" s="64"/>
    </row>
    <row r="393" spans="1:53" ht="14.1" customHeight="1" x14ac:dyDescent="0.2">
      <c r="A393" s="53" t="s">
        <v>361</v>
      </c>
      <c r="B393" s="53" t="s">
        <v>362</v>
      </c>
      <c r="C393" s="53" t="s">
        <v>42</v>
      </c>
      <c r="D393" s="53" t="s">
        <v>43</v>
      </c>
      <c r="E393" s="53" t="s">
        <v>44</v>
      </c>
      <c r="F393" s="53">
        <v>1019115801</v>
      </c>
      <c r="G393" s="53" t="s">
        <v>451</v>
      </c>
      <c r="H393" s="84">
        <v>2829</v>
      </c>
      <c r="I393" s="54">
        <v>9978</v>
      </c>
      <c r="J393" s="53" t="s">
        <v>92</v>
      </c>
      <c r="K393" s="53">
        <v>855</v>
      </c>
      <c r="L393" s="55">
        <v>44270</v>
      </c>
      <c r="M393" s="56">
        <v>4088367</v>
      </c>
      <c r="N393" s="57">
        <v>2816431</v>
      </c>
      <c r="O393" s="88">
        <v>1271936</v>
      </c>
      <c r="P393" s="58"/>
      <c r="Q393" s="58"/>
      <c r="R393" s="58">
        <v>339</v>
      </c>
      <c r="S393" s="58">
        <v>1271936</v>
      </c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9">
        <f t="shared" si="44"/>
        <v>1271936</v>
      </c>
      <c r="AO393" s="60"/>
      <c r="AP393" s="61"/>
      <c r="AQ393" s="62">
        <f t="shared" si="45"/>
        <v>0</v>
      </c>
      <c r="AR393" s="63" t="s">
        <v>47</v>
      </c>
      <c r="AS393" s="21" t="s">
        <v>48</v>
      </c>
      <c r="AT393" s="21" t="s">
        <v>49</v>
      </c>
      <c r="AU393" s="64"/>
    </row>
    <row r="394" spans="1:53" ht="14.1" customHeight="1" x14ac:dyDescent="0.2">
      <c r="A394" s="53" t="s">
        <v>361</v>
      </c>
      <c r="B394" s="53" t="s">
        <v>362</v>
      </c>
      <c r="C394" s="53" t="s">
        <v>42</v>
      </c>
      <c r="D394" s="53" t="s">
        <v>43</v>
      </c>
      <c r="E394" s="53" t="s">
        <v>44</v>
      </c>
      <c r="F394" s="53">
        <v>40417711</v>
      </c>
      <c r="G394" s="53" t="s">
        <v>452</v>
      </c>
      <c r="H394" s="84">
        <v>2831</v>
      </c>
      <c r="I394" s="54">
        <v>9818</v>
      </c>
      <c r="J394" s="53" t="s">
        <v>92</v>
      </c>
      <c r="K394" s="53">
        <v>664</v>
      </c>
      <c r="L394" s="55">
        <v>44252</v>
      </c>
      <c r="M394" s="56">
        <v>5905419</v>
      </c>
      <c r="N394" s="57">
        <v>4633483</v>
      </c>
      <c r="O394" s="88">
        <v>1271936</v>
      </c>
      <c r="P394" s="58"/>
      <c r="Q394" s="58"/>
      <c r="R394" s="58">
        <v>341</v>
      </c>
      <c r="S394" s="58">
        <v>1271936</v>
      </c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9">
        <f t="shared" si="44"/>
        <v>1271936</v>
      </c>
      <c r="AO394" s="60"/>
      <c r="AP394" s="61"/>
      <c r="AQ394" s="62">
        <f t="shared" si="45"/>
        <v>0</v>
      </c>
      <c r="AR394" s="63" t="s">
        <v>47</v>
      </c>
      <c r="AS394" s="21" t="s">
        <v>114</v>
      </c>
      <c r="AT394" s="21" t="s">
        <v>115</v>
      </c>
      <c r="AU394" s="64"/>
    </row>
    <row r="395" spans="1:53" ht="14.1" customHeight="1" x14ac:dyDescent="0.2">
      <c r="A395" s="53" t="s">
        <v>361</v>
      </c>
      <c r="B395" s="53" t="s">
        <v>362</v>
      </c>
      <c r="C395" s="53" t="s">
        <v>54</v>
      </c>
      <c r="D395" s="53" t="s">
        <v>43</v>
      </c>
      <c r="E395" s="53" t="s">
        <v>44</v>
      </c>
      <c r="F395" s="53">
        <v>1032358840</v>
      </c>
      <c r="G395" s="53" t="s">
        <v>453</v>
      </c>
      <c r="H395" s="84">
        <v>1401</v>
      </c>
      <c r="I395" s="89">
        <v>4163</v>
      </c>
      <c r="J395" s="53" t="s">
        <v>92</v>
      </c>
      <c r="K395" s="53">
        <v>1088</v>
      </c>
      <c r="L395" s="55">
        <v>44315</v>
      </c>
      <c r="M395" s="56">
        <v>33433760</v>
      </c>
      <c r="N395" s="57">
        <v>32597916</v>
      </c>
      <c r="O395" s="88">
        <v>835844</v>
      </c>
      <c r="P395" s="58"/>
      <c r="Q395" s="58"/>
      <c r="R395" s="58">
        <v>66</v>
      </c>
      <c r="S395" s="58">
        <v>835844</v>
      </c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9">
        <f t="shared" si="44"/>
        <v>835844</v>
      </c>
      <c r="AO395" s="60"/>
      <c r="AP395" s="61"/>
      <c r="AQ395" s="62">
        <f t="shared" si="45"/>
        <v>0</v>
      </c>
      <c r="AR395" s="63" t="s">
        <v>47</v>
      </c>
      <c r="AS395" s="21" t="s">
        <v>114</v>
      </c>
      <c r="AT395" s="21" t="s">
        <v>115</v>
      </c>
      <c r="AU395" s="64"/>
    </row>
    <row r="396" spans="1:53" ht="14.1" customHeight="1" x14ac:dyDescent="0.2">
      <c r="A396" s="53" t="s">
        <v>361</v>
      </c>
      <c r="B396" s="53" t="s">
        <v>362</v>
      </c>
      <c r="C396" s="53" t="s">
        <v>42</v>
      </c>
      <c r="D396" s="53" t="s">
        <v>43</v>
      </c>
      <c r="E396" s="53" t="s">
        <v>44</v>
      </c>
      <c r="F396" s="53">
        <v>7180047</v>
      </c>
      <c r="G396" s="53" t="s">
        <v>454</v>
      </c>
      <c r="H396" s="114">
        <v>2886</v>
      </c>
      <c r="I396" s="117">
        <v>9804</v>
      </c>
      <c r="J396" s="53" t="s">
        <v>92</v>
      </c>
      <c r="K396" s="53">
        <v>462</v>
      </c>
      <c r="L396" s="55">
        <v>44238</v>
      </c>
      <c r="M396" s="56">
        <v>8915669</v>
      </c>
      <c r="N396" s="57">
        <v>6965376</v>
      </c>
      <c r="O396" s="88">
        <v>1950293</v>
      </c>
      <c r="P396" s="58"/>
      <c r="Q396" s="58"/>
      <c r="R396" s="58">
        <v>68</v>
      </c>
      <c r="S396" s="58">
        <v>1950293</v>
      </c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9">
        <f t="shared" si="44"/>
        <v>1950293</v>
      </c>
      <c r="AO396" s="60"/>
      <c r="AP396" s="61"/>
      <c r="AQ396" s="62">
        <f t="shared" si="45"/>
        <v>0</v>
      </c>
      <c r="AR396" s="63" t="s">
        <v>47</v>
      </c>
      <c r="AS396" s="21" t="s">
        <v>114</v>
      </c>
      <c r="AT396" s="21" t="s">
        <v>115</v>
      </c>
      <c r="AU396" s="64"/>
    </row>
    <row r="397" spans="1:53" ht="14.1" customHeight="1" x14ac:dyDescent="0.2">
      <c r="A397" s="53" t="s">
        <v>361</v>
      </c>
      <c r="B397" s="53" t="s">
        <v>362</v>
      </c>
      <c r="C397" s="53" t="s">
        <v>42</v>
      </c>
      <c r="D397" s="53" t="s">
        <v>43</v>
      </c>
      <c r="E397" s="53" t="s">
        <v>44</v>
      </c>
      <c r="F397" s="53">
        <v>52958902</v>
      </c>
      <c r="G397" s="53" t="s">
        <v>455</v>
      </c>
      <c r="H397" s="84">
        <v>2888</v>
      </c>
      <c r="I397" s="117">
        <v>9806</v>
      </c>
      <c r="J397" s="53" t="s">
        <v>92</v>
      </c>
      <c r="K397" s="53">
        <v>453</v>
      </c>
      <c r="L397" s="55">
        <v>44236</v>
      </c>
      <c r="M397" s="56">
        <v>15990058</v>
      </c>
      <c r="N397" s="57">
        <v>12598227</v>
      </c>
      <c r="O397" s="88">
        <v>3391831</v>
      </c>
      <c r="P397" s="58"/>
      <c r="Q397" s="58"/>
      <c r="R397" s="58">
        <v>56</v>
      </c>
      <c r="S397" s="58">
        <v>3391830</v>
      </c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9">
        <f t="shared" si="44"/>
        <v>3391830</v>
      </c>
      <c r="AO397" s="60">
        <v>44620</v>
      </c>
      <c r="AP397" s="61">
        <v>1</v>
      </c>
      <c r="AQ397" s="62">
        <f t="shared" si="45"/>
        <v>0</v>
      </c>
      <c r="AR397" s="63" t="s">
        <v>47</v>
      </c>
      <c r="AS397" s="21" t="s">
        <v>114</v>
      </c>
      <c r="AT397" s="21" t="s">
        <v>115</v>
      </c>
      <c r="AU397" s="64"/>
    </row>
    <row r="398" spans="1:53" ht="14.1" customHeight="1" x14ac:dyDescent="0.2">
      <c r="A398" s="53" t="s">
        <v>361</v>
      </c>
      <c r="B398" s="53" t="s">
        <v>362</v>
      </c>
      <c r="C398" s="53" t="s">
        <v>54</v>
      </c>
      <c r="D398" s="53" t="s">
        <v>43</v>
      </c>
      <c r="E398" s="53" t="s">
        <v>44</v>
      </c>
      <c r="F398" s="53">
        <v>1019100876</v>
      </c>
      <c r="G398" s="53" t="s">
        <v>456</v>
      </c>
      <c r="H398" s="84">
        <v>214</v>
      </c>
      <c r="I398" s="84">
        <v>1607</v>
      </c>
      <c r="J398" s="53" t="s">
        <v>92</v>
      </c>
      <c r="K398" s="53">
        <v>350</v>
      </c>
      <c r="L398" s="55">
        <v>44232</v>
      </c>
      <c r="M398" s="75">
        <v>37612980</v>
      </c>
      <c r="N398" s="57">
        <v>32319301</v>
      </c>
      <c r="O398" s="92">
        <v>5293679</v>
      </c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9">
        <f t="shared" si="44"/>
        <v>0</v>
      </c>
      <c r="AO398" s="60"/>
      <c r="AP398" s="61"/>
      <c r="AQ398" s="62">
        <f t="shared" si="45"/>
        <v>5293679</v>
      </c>
      <c r="AR398" s="63" t="s">
        <v>47</v>
      </c>
      <c r="AS398" s="21" t="s">
        <v>48</v>
      </c>
      <c r="AT398" s="21" t="s">
        <v>49</v>
      </c>
      <c r="AU398" s="64"/>
    </row>
    <row r="399" spans="1:53" ht="14.1" customHeight="1" x14ac:dyDescent="0.2">
      <c r="A399" s="53" t="s">
        <v>361</v>
      </c>
      <c r="B399" s="53" t="s">
        <v>362</v>
      </c>
      <c r="C399" s="53" t="s">
        <v>54</v>
      </c>
      <c r="D399" s="53" t="s">
        <v>43</v>
      </c>
      <c r="E399" s="53" t="s">
        <v>44</v>
      </c>
      <c r="F399" s="53">
        <v>52010686</v>
      </c>
      <c r="G399" s="53" t="s">
        <v>457</v>
      </c>
      <c r="H399" s="84">
        <v>215</v>
      </c>
      <c r="I399" s="84">
        <v>1875</v>
      </c>
      <c r="J399" s="53" t="s">
        <v>92</v>
      </c>
      <c r="K399" s="53">
        <v>451</v>
      </c>
      <c r="L399" s="55">
        <v>44242</v>
      </c>
      <c r="M399" s="75">
        <v>37612980</v>
      </c>
      <c r="N399" s="57">
        <v>27304237</v>
      </c>
      <c r="O399" s="92">
        <v>10308743</v>
      </c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9">
        <f t="shared" si="44"/>
        <v>0</v>
      </c>
      <c r="AO399" s="60"/>
      <c r="AP399" s="61"/>
      <c r="AQ399" s="62">
        <f t="shared" si="45"/>
        <v>10308743</v>
      </c>
      <c r="AR399" s="63" t="s">
        <v>47</v>
      </c>
      <c r="AS399" s="21" t="s">
        <v>48</v>
      </c>
      <c r="AT399" s="21" t="s">
        <v>49</v>
      </c>
      <c r="AU399" s="64"/>
    </row>
    <row r="400" spans="1:53" ht="14.1" customHeight="1" x14ac:dyDescent="0.2">
      <c r="A400" s="53" t="s">
        <v>361</v>
      </c>
      <c r="B400" s="53" t="s">
        <v>362</v>
      </c>
      <c r="C400" s="53" t="s">
        <v>54</v>
      </c>
      <c r="D400" s="53" t="s">
        <v>43</v>
      </c>
      <c r="E400" s="53" t="s">
        <v>44</v>
      </c>
      <c r="F400" s="53">
        <v>1018466283</v>
      </c>
      <c r="G400" s="53" t="s">
        <v>458</v>
      </c>
      <c r="H400" s="84">
        <v>216</v>
      </c>
      <c r="I400" s="84">
        <v>1458</v>
      </c>
      <c r="J400" s="53" t="s">
        <v>92</v>
      </c>
      <c r="K400" s="53">
        <v>242</v>
      </c>
      <c r="L400" s="55">
        <v>44225</v>
      </c>
      <c r="M400" s="75">
        <v>37612980</v>
      </c>
      <c r="N400" s="57">
        <v>29533155</v>
      </c>
      <c r="O400" s="92">
        <v>8079825</v>
      </c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9">
        <f t="shared" ref="AN400:AN463" si="46">+Q400+S400+U400+W400+Y400+AA400+AC400+AE400+AG400+AI400+AK400+AM400</f>
        <v>0</v>
      </c>
      <c r="AO400" s="60"/>
      <c r="AP400" s="61"/>
      <c r="AQ400" s="62">
        <f t="shared" ref="AQ400:AQ463" si="47">+O400-AN400-AP400</f>
        <v>8079825</v>
      </c>
      <c r="AR400" s="63" t="s">
        <v>47</v>
      </c>
      <c r="AS400" s="21" t="s">
        <v>48</v>
      </c>
      <c r="AT400" s="21" t="s">
        <v>49</v>
      </c>
      <c r="AU400" s="64"/>
    </row>
    <row r="401" spans="1:54" ht="14.1" customHeight="1" x14ac:dyDescent="0.2">
      <c r="A401" s="53" t="s">
        <v>361</v>
      </c>
      <c r="B401" s="53" t="s">
        <v>362</v>
      </c>
      <c r="C401" s="53" t="s">
        <v>54</v>
      </c>
      <c r="D401" s="53" t="s">
        <v>43</v>
      </c>
      <c r="E401" s="53" t="s">
        <v>44</v>
      </c>
      <c r="F401" s="53">
        <v>1116794653</v>
      </c>
      <c r="G401" s="53" t="s">
        <v>459</v>
      </c>
      <c r="H401" s="84">
        <v>218</v>
      </c>
      <c r="I401" s="84">
        <v>1303</v>
      </c>
      <c r="J401" s="53" t="s">
        <v>92</v>
      </c>
      <c r="K401" s="53">
        <v>120</v>
      </c>
      <c r="L401" s="55">
        <v>44219</v>
      </c>
      <c r="M401" s="75">
        <v>37612980</v>
      </c>
      <c r="N401" s="57">
        <v>30368999</v>
      </c>
      <c r="O401" s="92">
        <v>7243981</v>
      </c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9">
        <f t="shared" si="46"/>
        <v>0</v>
      </c>
      <c r="AO401" s="60"/>
      <c r="AP401" s="61"/>
      <c r="AQ401" s="62">
        <f t="shared" si="47"/>
        <v>7243981</v>
      </c>
      <c r="AR401" s="63" t="s">
        <v>47</v>
      </c>
      <c r="AS401" s="21" t="s">
        <v>48</v>
      </c>
      <c r="AT401" s="21" t="s">
        <v>49</v>
      </c>
      <c r="AU401" s="64"/>
    </row>
    <row r="402" spans="1:54" ht="14.1" customHeight="1" x14ac:dyDescent="0.2">
      <c r="A402" s="53" t="s">
        <v>361</v>
      </c>
      <c r="B402" s="53" t="s">
        <v>362</v>
      </c>
      <c r="C402" s="53" t="s">
        <v>54</v>
      </c>
      <c r="D402" s="53" t="s">
        <v>43</v>
      </c>
      <c r="E402" s="53" t="s">
        <v>44</v>
      </c>
      <c r="F402" s="53">
        <v>1020823263</v>
      </c>
      <c r="G402" s="53" t="s">
        <v>460</v>
      </c>
      <c r="H402" s="84">
        <v>219</v>
      </c>
      <c r="I402" s="84">
        <v>1459</v>
      </c>
      <c r="J402" s="53" t="s">
        <v>92</v>
      </c>
      <c r="K402" s="53">
        <v>244</v>
      </c>
      <c r="L402" s="55">
        <v>44225</v>
      </c>
      <c r="M402" s="75">
        <v>37612980</v>
      </c>
      <c r="N402" s="57">
        <v>29533155</v>
      </c>
      <c r="O402" s="92">
        <v>8079825</v>
      </c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9">
        <f t="shared" si="46"/>
        <v>0</v>
      </c>
      <c r="AO402" s="60"/>
      <c r="AP402" s="61"/>
      <c r="AQ402" s="62">
        <f t="shared" si="47"/>
        <v>8079825</v>
      </c>
      <c r="AR402" s="63" t="s">
        <v>47</v>
      </c>
      <c r="AS402" s="21" t="s">
        <v>48</v>
      </c>
      <c r="AT402" s="21" t="s">
        <v>49</v>
      </c>
      <c r="AU402" s="64"/>
    </row>
    <row r="403" spans="1:54" ht="14.1" customHeight="1" x14ac:dyDescent="0.2">
      <c r="A403" s="53" t="s">
        <v>361</v>
      </c>
      <c r="B403" s="53" t="s">
        <v>362</v>
      </c>
      <c r="C403" s="53" t="s">
        <v>54</v>
      </c>
      <c r="D403" s="53" t="s">
        <v>43</v>
      </c>
      <c r="E403" s="53" t="s">
        <v>44</v>
      </c>
      <c r="F403" s="53">
        <v>1026284185</v>
      </c>
      <c r="G403" s="53" t="s">
        <v>461</v>
      </c>
      <c r="H403" s="84">
        <v>220</v>
      </c>
      <c r="I403" s="84">
        <v>1322</v>
      </c>
      <c r="J403" s="53" t="s">
        <v>92</v>
      </c>
      <c r="K403" s="53">
        <v>145</v>
      </c>
      <c r="L403" s="55">
        <v>44219</v>
      </c>
      <c r="M403" s="75">
        <v>37612980</v>
      </c>
      <c r="N403" s="57">
        <v>11841123</v>
      </c>
      <c r="O403" s="92">
        <v>25771857</v>
      </c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9">
        <f t="shared" si="46"/>
        <v>0</v>
      </c>
      <c r="AO403" s="60"/>
      <c r="AP403" s="61"/>
      <c r="AQ403" s="62">
        <f t="shared" si="47"/>
        <v>25771857</v>
      </c>
      <c r="AR403" s="63" t="s">
        <v>47</v>
      </c>
      <c r="AS403" s="21" t="s">
        <v>48</v>
      </c>
      <c r="AT403" s="21" t="s">
        <v>49</v>
      </c>
      <c r="AU403" s="64"/>
    </row>
    <row r="404" spans="1:54" ht="14.1" customHeight="1" x14ac:dyDescent="0.2">
      <c r="A404" s="53" t="s">
        <v>361</v>
      </c>
      <c r="B404" s="53" t="s">
        <v>362</v>
      </c>
      <c r="C404" s="53" t="s">
        <v>54</v>
      </c>
      <c r="D404" s="53" t="s">
        <v>43</v>
      </c>
      <c r="E404" s="53" t="s">
        <v>44</v>
      </c>
      <c r="F404" s="53">
        <v>79937755</v>
      </c>
      <c r="G404" s="53" t="s">
        <v>462</v>
      </c>
      <c r="H404" s="84">
        <v>221</v>
      </c>
      <c r="I404" s="84">
        <v>1608</v>
      </c>
      <c r="J404" s="53" t="s">
        <v>92</v>
      </c>
      <c r="K404" s="53">
        <v>358</v>
      </c>
      <c r="L404" s="55">
        <v>44232</v>
      </c>
      <c r="M404" s="75">
        <v>37612980</v>
      </c>
      <c r="N404" s="57">
        <v>37055751</v>
      </c>
      <c r="O404" s="92">
        <v>557229</v>
      </c>
      <c r="P404" s="58"/>
      <c r="Q404" s="58"/>
      <c r="R404" s="58">
        <v>218</v>
      </c>
      <c r="S404" s="58">
        <v>557229</v>
      </c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9">
        <f t="shared" si="46"/>
        <v>557229</v>
      </c>
      <c r="AO404" s="60"/>
      <c r="AP404" s="61"/>
      <c r="AQ404" s="62">
        <f t="shared" si="47"/>
        <v>0</v>
      </c>
      <c r="AR404" s="63" t="s">
        <v>47</v>
      </c>
      <c r="AS404" s="21" t="s">
        <v>48</v>
      </c>
      <c r="AT404" s="21" t="s">
        <v>49</v>
      </c>
      <c r="AU404" s="64"/>
      <c r="BA404" s="98"/>
    </row>
    <row r="405" spans="1:54" ht="14.1" customHeight="1" x14ac:dyDescent="0.2">
      <c r="A405" s="53" t="s">
        <v>361</v>
      </c>
      <c r="B405" s="53" t="s">
        <v>362</v>
      </c>
      <c r="C405" s="53" t="s">
        <v>54</v>
      </c>
      <c r="D405" s="53" t="s">
        <v>43</v>
      </c>
      <c r="E405" s="53" t="s">
        <v>44</v>
      </c>
      <c r="F405" s="53">
        <v>1031129583</v>
      </c>
      <c r="G405" s="53" t="s">
        <v>463</v>
      </c>
      <c r="H405" s="84">
        <v>222</v>
      </c>
      <c r="I405" s="84">
        <v>1304</v>
      </c>
      <c r="J405" s="53" t="s">
        <v>92</v>
      </c>
      <c r="K405" s="53">
        <v>126</v>
      </c>
      <c r="L405" s="55">
        <v>44219</v>
      </c>
      <c r="M405" s="75">
        <v>37612980</v>
      </c>
      <c r="N405" s="57">
        <v>25632550</v>
      </c>
      <c r="O405" s="92">
        <v>11980430</v>
      </c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9">
        <f t="shared" si="46"/>
        <v>0</v>
      </c>
      <c r="AO405" s="60"/>
      <c r="AP405" s="61"/>
      <c r="AQ405" s="62">
        <f t="shared" si="47"/>
        <v>11980430</v>
      </c>
      <c r="AR405" s="63" t="s">
        <v>47</v>
      </c>
      <c r="AS405" s="21" t="s">
        <v>48</v>
      </c>
      <c r="AT405" s="21" t="s">
        <v>49</v>
      </c>
      <c r="AU405" s="64"/>
    </row>
    <row r="406" spans="1:54" ht="14.1" customHeight="1" x14ac:dyDescent="0.2">
      <c r="A406" s="53" t="s">
        <v>361</v>
      </c>
      <c r="B406" s="53" t="s">
        <v>362</v>
      </c>
      <c r="C406" s="53" t="s">
        <v>54</v>
      </c>
      <c r="D406" s="53" t="s">
        <v>43</v>
      </c>
      <c r="E406" s="53" t="s">
        <v>44</v>
      </c>
      <c r="F406" s="53">
        <v>41702738</v>
      </c>
      <c r="G406" s="53" t="s">
        <v>464</v>
      </c>
      <c r="H406" s="84">
        <v>697</v>
      </c>
      <c r="I406" s="84">
        <v>1807</v>
      </c>
      <c r="J406" s="53" t="s">
        <v>92</v>
      </c>
      <c r="K406" s="53">
        <v>490</v>
      </c>
      <c r="L406" s="55">
        <v>44238</v>
      </c>
      <c r="M406" s="56">
        <v>49060404</v>
      </c>
      <c r="N406" s="57">
        <v>41610491</v>
      </c>
      <c r="O406" s="92">
        <v>7449913</v>
      </c>
      <c r="P406" s="58"/>
      <c r="Q406" s="58"/>
      <c r="R406" s="58">
        <v>216</v>
      </c>
      <c r="S406" s="58">
        <f>1998757+5451156</f>
        <v>7449913</v>
      </c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9">
        <f t="shared" si="46"/>
        <v>7449913</v>
      </c>
      <c r="AO406" s="60"/>
      <c r="AP406" s="61"/>
      <c r="AQ406" s="62">
        <f t="shared" si="47"/>
        <v>0</v>
      </c>
      <c r="AR406" s="63" t="s">
        <v>47</v>
      </c>
      <c r="AS406" s="21" t="s">
        <v>114</v>
      </c>
      <c r="AT406" s="21" t="s">
        <v>115</v>
      </c>
      <c r="AU406" s="64"/>
      <c r="BA406" s="98"/>
    </row>
    <row r="407" spans="1:54" ht="14.1" customHeight="1" x14ac:dyDescent="0.2">
      <c r="A407" s="53" t="s">
        <v>361</v>
      </c>
      <c r="B407" s="53" t="s">
        <v>362</v>
      </c>
      <c r="C407" s="53" t="s">
        <v>54</v>
      </c>
      <c r="D407" s="53" t="s">
        <v>43</v>
      </c>
      <c r="E407" s="53" t="s">
        <v>44</v>
      </c>
      <c r="F407" s="53">
        <v>1031129583</v>
      </c>
      <c r="G407" s="53" t="s">
        <v>463</v>
      </c>
      <c r="H407" s="84">
        <v>1951</v>
      </c>
      <c r="I407" s="114">
        <v>4756</v>
      </c>
      <c r="J407" s="53" t="s">
        <v>92</v>
      </c>
      <c r="K407" s="53">
        <v>1396</v>
      </c>
      <c r="L407" s="55">
        <v>44407</v>
      </c>
      <c r="M407" s="75">
        <v>27255780</v>
      </c>
      <c r="N407" s="57">
        <v>27074075</v>
      </c>
      <c r="O407" s="92">
        <v>181705</v>
      </c>
      <c r="P407" s="58"/>
      <c r="Q407" s="58"/>
      <c r="R407" s="58">
        <v>19</v>
      </c>
      <c r="S407" s="58">
        <v>181705</v>
      </c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9">
        <f t="shared" si="46"/>
        <v>181705</v>
      </c>
      <c r="AO407" s="60"/>
      <c r="AP407" s="61"/>
      <c r="AQ407" s="62">
        <f t="shared" si="47"/>
        <v>0</v>
      </c>
      <c r="AR407" s="63" t="s">
        <v>47</v>
      </c>
      <c r="AS407" s="21" t="s">
        <v>114</v>
      </c>
      <c r="AT407" s="21" t="s">
        <v>115</v>
      </c>
      <c r="AU407" s="64"/>
    </row>
    <row r="408" spans="1:54" ht="14.1" customHeight="1" x14ac:dyDescent="0.2">
      <c r="A408" s="53" t="s">
        <v>361</v>
      </c>
      <c r="B408" s="53" t="s">
        <v>362</v>
      </c>
      <c r="C408" s="53" t="s">
        <v>42</v>
      </c>
      <c r="D408" s="53" t="s">
        <v>43</v>
      </c>
      <c r="E408" s="53" t="s">
        <v>44</v>
      </c>
      <c r="F408" s="53">
        <v>52913134</v>
      </c>
      <c r="G408" s="53" t="s">
        <v>465</v>
      </c>
      <c r="H408" s="84">
        <v>2287</v>
      </c>
      <c r="I408" s="114">
        <v>6680</v>
      </c>
      <c r="J408" s="53" t="s">
        <v>92</v>
      </c>
      <c r="K408" s="53">
        <v>1644</v>
      </c>
      <c r="L408" s="55">
        <v>44453</v>
      </c>
      <c r="M408" s="75">
        <v>19442456</v>
      </c>
      <c r="N408" s="57">
        <v>18897341</v>
      </c>
      <c r="O408" s="92">
        <v>545115</v>
      </c>
      <c r="P408" s="58"/>
      <c r="Q408" s="58"/>
      <c r="R408" s="58">
        <v>654</v>
      </c>
      <c r="S408" s="58">
        <v>545115</v>
      </c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9">
        <f t="shared" si="46"/>
        <v>545115</v>
      </c>
      <c r="AO408" s="60"/>
      <c r="AP408" s="61"/>
      <c r="AQ408" s="62">
        <f t="shared" si="47"/>
        <v>0</v>
      </c>
      <c r="AR408" s="63" t="s">
        <v>47</v>
      </c>
      <c r="AS408" s="21" t="s">
        <v>48</v>
      </c>
      <c r="AT408" s="21" t="s">
        <v>49</v>
      </c>
      <c r="AU408" s="64"/>
      <c r="BB408" s="93"/>
    </row>
    <row r="409" spans="1:54" ht="14.1" customHeight="1" x14ac:dyDescent="0.2">
      <c r="A409" s="53" t="s">
        <v>361</v>
      </c>
      <c r="B409" s="53" t="s">
        <v>362</v>
      </c>
      <c r="C409" s="53" t="s">
        <v>42</v>
      </c>
      <c r="D409" s="53" t="s">
        <v>43</v>
      </c>
      <c r="E409" s="53" t="s">
        <v>44</v>
      </c>
      <c r="F409" s="53">
        <v>52896764</v>
      </c>
      <c r="G409" s="53" t="s">
        <v>466</v>
      </c>
      <c r="H409" s="84">
        <v>2662</v>
      </c>
      <c r="I409" s="114">
        <v>8341</v>
      </c>
      <c r="J409" s="53" t="s">
        <v>92</v>
      </c>
      <c r="K409" s="53">
        <v>97</v>
      </c>
      <c r="L409" s="55">
        <v>44219</v>
      </c>
      <c r="M409" s="56">
        <v>20593256</v>
      </c>
      <c r="N409" s="57">
        <v>8721850</v>
      </c>
      <c r="O409" s="92">
        <v>11871406</v>
      </c>
      <c r="P409" s="58"/>
      <c r="Q409" s="58"/>
      <c r="R409" s="58" t="s">
        <v>467</v>
      </c>
      <c r="S409" s="58">
        <f>4603198+7268208</f>
        <v>11871406</v>
      </c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9">
        <f t="shared" si="46"/>
        <v>11871406</v>
      </c>
      <c r="AO409" s="60"/>
      <c r="AP409" s="61"/>
      <c r="AQ409" s="62">
        <f t="shared" si="47"/>
        <v>0</v>
      </c>
      <c r="AR409" s="63" t="s">
        <v>47</v>
      </c>
      <c r="AS409" s="21" t="s">
        <v>114</v>
      </c>
      <c r="AT409" s="21" t="s">
        <v>115</v>
      </c>
      <c r="AU409" s="64"/>
      <c r="BA409" s="98"/>
    </row>
    <row r="410" spans="1:54" ht="14.1" customHeight="1" x14ac:dyDescent="0.2">
      <c r="A410" s="53" t="s">
        <v>361</v>
      </c>
      <c r="B410" s="53" t="s">
        <v>362</v>
      </c>
      <c r="C410" s="53" t="s">
        <v>42</v>
      </c>
      <c r="D410" s="53" t="s">
        <v>43</v>
      </c>
      <c r="E410" s="53" t="s">
        <v>44</v>
      </c>
      <c r="F410" s="53">
        <v>1023929352</v>
      </c>
      <c r="G410" s="53" t="s">
        <v>468</v>
      </c>
      <c r="H410" s="84">
        <v>2765</v>
      </c>
      <c r="I410" s="114">
        <v>8446</v>
      </c>
      <c r="J410" s="53" t="s">
        <v>92</v>
      </c>
      <c r="K410" s="53">
        <v>243</v>
      </c>
      <c r="L410" s="55">
        <v>44225</v>
      </c>
      <c r="M410" s="56">
        <v>11283894</v>
      </c>
      <c r="N410" s="57">
        <v>8637054</v>
      </c>
      <c r="O410" s="92">
        <v>2646840</v>
      </c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9">
        <f t="shared" si="46"/>
        <v>0</v>
      </c>
      <c r="AO410" s="60"/>
      <c r="AP410" s="61"/>
      <c r="AQ410" s="62">
        <f t="shared" si="47"/>
        <v>2646840</v>
      </c>
      <c r="AR410" s="63" t="s">
        <v>47</v>
      </c>
      <c r="AS410" s="21" t="s">
        <v>114</v>
      </c>
      <c r="AT410" s="21" t="s">
        <v>115</v>
      </c>
      <c r="AU410" s="64"/>
    </row>
    <row r="411" spans="1:54" ht="14.1" customHeight="1" x14ac:dyDescent="0.2">
      <c r="A411" s="53" t="s">
        <v>361</v>
      </c>
      <c r="B411" s="53" t="s">
        <v>362</v>
      </c>
      <c r="C411" s="53" t="s">
        <v>42</v>
      </c>
      <c r="D411" s="53" t="s">
        <v>43</v>
      </c>
      <c r="E411" s="53" t="s">
        <v>44</v>
      </c>
      <c r="F411" s="53">
        <v>52913134</v>
      </c>
      <c r="G411" s="53" t="s">
        <v>465</v>
      </c>
      <c r="H411" s="84">
        <v>3249</v>
      </c>
      <c r="I411" s="114">
        <v>10549</v>
      </c>
      <c r="J411" s="53" t="s">
        <v>92</v>
      </c>
      <c r="K411" s="53">
        <v>1644</v>
      </c>
      <c r="L411" s="55">
        <v>44453</v>
      </c>
      <c r="M411" s="56">
        <v>2907283</v>
      </c>
      <c r="N411" s="57">
        <v>0</v>
      </c>
      <c r="O411" s="92">
        <v>2907283</v>
      </c>
      <c r="P411" s="58"/>
      <c r="Q411" s="58"/>
      <c r="R411" s="58">
        <v>655</v>
      </c>
      <c r="S411" s="58">
        <v>2907283</v>
      </c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9">
        <f t="shared" si="46"/>
        <v>2907283</v>
      </c>
      <c r="AO411" s="60"/>
      <c r="AP411" s="61"/>
      <c r="AQ411" s="62">
        <f t="shared" si="47"/>
        <v>0</v>
      </c>
      <c r="AR411" s="63" t="s">
        <v>47</v>
      </c>
      <c r="AS411" s="21" t="s">
        <v>114</v>
      </c>
      <c r="AT411" s="21" t="s">
        <v>115</v>
      </c>
      <c r="AU411" s="64"/>
      <c r="BB411" s="93"/>
    </row>
    <row r="412" spans="1:54" ht="14.1" customHeight="1" x14ac:dyDescent="0.2">
      <c r="A412" s="53" t="s">
        <v>361</v>
      </c>
      <c r="B412" s="53" t="s">
        <v>362</v>
      </c>
      <c r="C412" s="53" t="s">
        <v>42</v>
      </c>
      <c r="D412" s="53" t="s">
        <v>43</v>
      </c>
      <c r="E412" s="53" t="s">
        <v>44</v>
      </c>
      <c r="F412" s="53">
        <v>1031129583</v>
      </c>
      <c r="G412" s="53" t="s">
        <v>463</v>
      </c>
      <c r="H412" s="84">
        <v>3250</v>
      </c>
      <c r="I412" s="114">
        <v>10548</v>
      </c>
      <c r="J412" s="53" t="s">
        <v>92</v>
      </c>
      <c r="K412" s="53">
        <v>1396</v>
      </c>
      <c r="L412" s="55">
        <v>44407</v>
      </c>
      <c r="M412" s="56">
        <v>3634104</v>
      </c>
      <c r="N412" s="57">
        <v>0</v>
      </c>
      <c r="O412" s="92">
        <v>3634104</v>
      </c>
      <c r="P412" s="58"/>
      <c r="Q412" s="58"/>
      <c r="R412" s="58">
        <v>333</v>
      </c>
      <c r="S412" s="58">
        <v>3452399</v>
      </c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9">
        <f t="shared" si="46"/>
        <v>3452399</v>
      </c>
      <c r="AO412" s="60"/>
      <c r="AP412" s="61"/>
      <c r="AQ412" s="62">
        <f t="shared" si="47"/>
        <v>181705</v>
      </c>
      <c r="AR412" s="63" t="s">
        <v>47</v>
      </c>
      <c r="AS412" s="21" t="s">
        <v>114</v>
      </c>
      <c r="AT412" s="21" t="s">
        <v>115</v>
      </c>
      <c r="AU412" s="64"/>
    </row>
    <row r="413" spans="1:54" ht="14.1" customHeight="1" x14ac:dyDescent="0.2">
      <c r="A413" s="53" t="s">
        <v>361</v>
      </c>
      <c r="B413" s="53" t="s">
        <v>362</v>
      </c>
      <c r="C413" s="53" t="s">
        <v>42</v>
      </c>
      <c r="D413" s="53" t="s">
        <v>43</v>
      </c>
      <c r="E413" s="53" t="s">
        <v>44</v>
      </c>
      <c r="F413" s="53">
        <v>79789915</v>
      </c>
      <c r="G413" s="53" t="s">
        <v>469</v>
      </c>
      <c r="H413" s="84">
        <v>3432</v>
      </c>
      <c r="I413" s="114">
        <v>10451</v>
      </c>
      <c r="J413" s="53" t="s">
        <v>92</v>
      </c>
      <c r="K413" s="53">
        <v>1772</v>
      </c>
      <c r="L413" s="55">
        <v>44544</v>
      </c>
      <c r="M413" s="56">
        <v>7813387</v>
      </c>
      <c r="N413" s="57">
        <v>0</v>
      </c>
      <c r="O413" s="92">
        <v>7813387</v>
      </c>
      <c r="P413" s="58"/>
      <c r="Q413" s="58"/>
      <c r="R413" s="58"/>
      <c r="S413" s="58"/>
      <c r="T413" s="58"/>
      <c r="U413" s="58"/>
      <c r="V413" s="58"/>
      <c r="W413" s="58"/>
      <c r="X413" s="58" t="s">
        <v>470</v>
      </c>
      <c r="Y413" s="58">
        <f>5451200+545120+1817067</f>
        <v>7813387</v>
      </c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9">
        <f t="shared" si="46"/>
        <v>7813387</v>
      </c>
      <c r="AO413" s="60"/>
      <c r="AP413" s="61"/>
      <c r="AQ413" s="62">
        <f t="shared" si="47"/>
        <v>0</v>
      </c>
      <c r="AR413" s="63" t="s">
        <v>47</v>
      </c>
      <c r="AS413" s="21" t="s">
        <v>114</v>
      </c>
      <c r="AT413" s="21" t="s">
        <v>115</v>
      </c>
      <c r="AU413" s="64"/>
    </row>
    <row r="414" spans="1:54" ht="14.1" customHeight="1" x14ac:dyDescent="0.2">
      <c r="A414" s="53" t="s">
        <v>361</v>
      </c>
      <c r="B414" s="53" t="s">
        <v>362</v>
      </c>
      <c r="C414" s="53" t="s">
        <v>54</v>
      </c>
      <c r="D414" s="53" t="s">
        <v>43</v>
      </c>
      <c r="E414" s="53" t="s">
        <v>44</v>
      </c>
      <c r="F414" s="53">
        <v>1144195333</v>
      </c>
      <c r="G414" s="53" t="s">
        <v>471</v>
      </c>
      <c r="H414" s="84">
        <v>835</v>
      </c>
      <c r="I414" s="84">
        <v>3749</v>
      </c>
      <c r="J414" s="53" t="s">
        <v>92</v>
      </c>
      <c r="K414" s="53">
        <v>885</v>
      </c>
      <c r="L414" s="55">
        <v>44279</v>
      </c>
      <c r="M414" s="75">
        <v>20441835</v>
      </c>
      <c r="N414" s="57">
        <v>19987572</v>
      </c>
      <c r="O414" s="88">
        <v>454263</v>
      </c>
      <c r="P414" s="58"/>
      <c r="Q414" s="58"/>
      <c r="R414" s="58">
        <v>345</v>
      </c>
      <c r="S414" s="58">
        <v>454263</v>
      </c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9">
        <f t="shared" si="46"/>
        <v>454263</v>
      </c>
      <c r="AO414" s="60"/>
      <c r="AP414" s="61"/>
      <c r="AQ414" s="62">
        <f t="shared" si="47"/>
        <v>0</v>
      </c>
      <c r="AR414" s="63" t="s">
        <v>47</v>
      </c>
      <c r="AS414" s="21" t="s">
        <v>114</v>
      </c>
      <c r="AT414" s="21" t="s">
        <v>115</v>
      </c>
      <c r="AU414" s="64"/>
    </row>
    <row r="415" spans="1:54" ht="14.1" customHeight="1" x14ac:dyDescent="0.2">
      <c r="A415" s="53" t="s">
        <v>361</v>
      </c>
      <c r="B415" s="53" t="s">
        <v>362</v>
      </c>
      <c r="C415" s="53" t="s">
        <v>54</v>
      </c>
      <c r="D415" s="53" t="s">
        <v>43</v>
      </c>
      <c r="E415" s="53" t="s">
        <v>44</v>
      </c>
      <c r="F415" s="53">
        <v>17328558</v>
      </c>
      <c r="G415" s="53" t="s">
        <v>472</v>
      </c>
      <c r="H415" s="84">
        <v>837</v>
      </c>
      <c r="I415" s="84">
        <v>3883</v>
      </c>
      <c r="J415" s="53" t="s">
        <v>92</v>
      </c>
      <c r="K415" s="53">
        <v>891</v>
      </c>
      <c r="L415" s="55">
        <v>44291</v>
      </c>
      <c r="M415" s="75">
        <v>20441835</v>
      </c>
      <c r="N415" s="57">
        <v>19987572</v>
      </c>
      <c r="O415" s="88">
        <v>454263</v>
      </c>
      <c r="P415" s="58"/>
      <c r="Q415" s="58"/>
      <c r="R415" s="58">
        <v>346</v>
      </c>
      <c r="S415" s="58">
        <v>454263</v>
      </c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9">
        <f t="shared" si="46"/>
        <v>454263</v>
      </c>
      <c r="AO415" s="60"/>
      <c r="AP415" s="61"/>
      <c r="AQ415" s="62">
        <f t="shared" si="47"/>
        <v>0</v>
      </c>
      <c r="AR415" s="63" t="s">
        <v>47</v>
      </c>
      <c r="AS415" s="21" t="s">
        <v>114</v>
      </c>
      <c r="AT415" s="21" t="s">
        <v>115</v>
      </c>
      <c r="AU415" s="64"/>
    </row>
    <row r="416" spans="1:54" ht="14.1" customHeight="1" x14ac:dyDescent="0.2">
      <c r="A416" s="53" t="s">
        <v>361</v>
      </c>
      <c r="B416" s="53" t="s">
        <v>362</v>
      </c>
      <c r="C416" s="53" t="s">
        <v>54</v>
      </c>
      <c r="D416" s="53" t="s">
        <v>43</v>
      </c>
      <c r="E416" s="53" t="s">
        <v>44</v>
      </c>
      <c r="F416" s="53">
        <v>1012393761</v>
      </c>
      <c r="G416" s="53" t="s">
        <v>473</v>
      </c>
      <c r="H416" s="84">
        <v>841</v>
      </c>
      <c r="I416" s="84">
        <v>3882</v>
      </c>
      <c r="J416" s="53" t="s">
        <v>92</v>
      </c>
      <c r="K416" s="53">
        <v>890</v>
      </c>
      <c r="L416" s="55">
        <v>44291</v>
      </c>
      <c r="M416" s="81">
        <v>24530202</v>
      </c>
      <c r="N416" s="57">
        <v>24166792</v>
      </c>
      <c r="O416" s="88">
        <v>363410</v>
      </c>
      <c r="P416" s="58"/>
      <c r="Q416" s="58"/>
      <c r="R416" s="58">
        <v>410</v>
      </c>
      <c r="S416" s="58">
        <v>363410</v>
      </c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9">
        <f t="shared" si="46"/>
        <v>363410</v>
      </c>
      <c r="AO416" s="60"/>
      <c r="AP416" s="61"/>
      <c r="AQ416" s="62">
        <f t="shared" si="47"/>
        <v>0</v>
      </c>
      <c r="AR416" s="63" t="s">
        <v>47</v>
      </c>
      <c r="AS416" s="21" t="s">
        <v>114</v>
      </c>
      <c r="AT416" s="21" t="s">
        <v>115</v>
      </c>
      <c r="AU416" s="64"/>
    </row>
    <row r="417" spans="1:53" ht="14.1" customHeight="1" x14ac:dyDescent="0.2">
      <c r="A417" s="53" t="s">
        <v>361</v>
      </c>
      <c r="B417" s="53" t="s">
        <v>362</v>
      </c>
      <c r="C417" s="53" t="s">
        <v>54</v>
      </c>
      <c r="D417" s="53" t="s">
        <v>43</v>
      </c>
      <c r="E417" s="53" t="s">
        <v>44</v>
      </c>
      <c r="F417" s="53">
        <v>52761501</v>
      </c>
      <c r="G417" s="53" t="s">
        <v>474</v>
      </c>
      <c r="H417" s="84">
        <v>842</v>
      </c>
      <c r="I417" s="84">
        <v>4249</v>
      </c>
      <c r="J417" s="53" t="s">
        <v>92</v>
      </c>
      <c r="K417" s="53">
        <v>1117</v>
      </c>
      <c r="L417" s="55">
        <v>44328</v>
      </c>
      <c r="M417" s="81">
        <v>21804624</v>
      </c>
      <c r="N417" s="57">
        <v>17897962</v>
      </c>
      <c r="O417" s="88">
        <v>3906662</v>
      </c>
      <c r="P417" s="58"/>
      <c r="Q417" s="58"/>
      <c r="R417" s="58">
        <v>344</v>
      </c>
      <c r="S417" s="58">
        <v>2725578</v>
      </c>
      <c r="T417" s="58">
        <v>1193</v>
      </c>
      <c r="U417" s="58">
        <v>1181084</v>
      </c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9">
        <f t="shared" si="46"/>
        <v>3906662</v>
      </c>
      <c r="AO417" s="60"/>
      <c r="AP417" s="61"/>
      <c r="AQ417" s="62">
        <f t="shared" si="47"/>
        <v>0</v>
      </c>
      <c r="AR417" s="63" t="s">
        <v>47</v>
      </c>
      <c r="AS417" s="21" t="s">
        <v>114</v>
      </c>
      <c r="AT417" s="21" t="s">
        <v>115</v>
      </c>
      <c r="AU417" s="64"/>
    </row>
    <row r="418" spans="1:53" ht="14.1" customHeight="1" x14ac:dyDescent="0.2">
      <c r="A418" s="53" t="s">
        <v>361</v>
      </c>
      <c r="B418" s="53" t="s">
        <v>362</v>
      </c>
      <c r="C418" s="53" t="s">
        <v>42</v>
      </c>
      <c r="D418" s="53" t="s">
        <v>43</v>
      </c>
      <c r="E418" s="53" t="s">
        <v>44</v>
      </c>
      <c r="F418" s="53">
        <v>1110511745</v>
      </c>
      <c r="G418" s="53" t="s">
        <v>475</v>
      </c>
      <c r="H418" s="84">
        <v>3407</v>
      </c>
      <c r="I418" s="114">
        <v>10358</v>
      </c>
      <c r="J418" s="53" t="s">
        <v>92</v>
      </c>
      <c r="K418" s="53">
        <v>772</v>
      </c>
      <c r="L418" s="55">
        <v>44260</v>
      </c>
      <c r="M418" s="56">
        <v>6686752</v>
      </c>
      <c r="N418" s="57">
        <v>3064761</v>
      </c>
      <c r="O418" s="88">
        <v>3621991</v>
      </c>
      <c r="P418" s="58"/>
      <c r="Q418" s="58"/>
      <c r="R418" s="58">
        <v>347</v>
      </c>
      <c r="S418" s="58">
        <v>2786147</v>
      </c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9">
        <f t="shared" si="46"/>
        <v>2786147</v>
      </c>
      <c r="AO418" s="60"/>
      <c r="AP418" s="61"/>
      <c r="AQ418" s="62">
        <f t="shared" si="47"/>
        <v>835844</v>
      </c>
      <c r="AR418" s="63" t="s">
        <v>47</v>
      </c>
      <c r="AS418" s="21" t="s">
        <v>114</v>
      </c>
      <c r="AT418" s="21" t="s">
        <v>115</v>
      </c>
      <c r="AU418" s="64"/>
    </row>
    <row r="419" spans="1:53" ht="14.1" customHeight="1" x14ac:dyDescent="0.2">
      <c r="A419" s="53" t="s">
        <v>361</v>
      </c>
      <c r="B419" s="53" t="s">
        <v>362</v>
      </c>
      <c r="C419" s="53" t="s">
        <v>42</v>
      </c>
      <c r="D419" s="53" t="s">
        <v>43</v>
      </c>
      <c r="E419" s="53" t="s">
        <v>44</v>
      </c>
      <c r="F419" s="53">
        <v>1022367781</v>
      </c>
      <c r="G419" s="53" t="s">
        <v>476</v>
      </c>
      <c r="H419" s="84">
        <v>3449</v>
      </c>
      <c r="I419" s="114">
        <v>10444</v>
      </c>
      <c r="J419" s="53" t="s">
        <v>92</v>
      </c>
      <c r="K419" s="53">
        <v>839</v>
      </c>
      <c r="L419" s="55">
        <v>44267</v>
      </c>
      <c r="M419" s="56">
        <v>2228917</v>
      </c>
      <c r="N419" s="57">
        <v>0</v>
      </c>
      <c r="O419" s="88">
        <v>2228917</v>
      </c>
      <c r="P419" s="58"/>
      <c r="Q419" s="58"/>
      <c r="R419" s="58">
        <v>219</v>
      </c>
      <c r="S419" s="58">
        <v>2228917</v>
      </c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9">
        <f t="shared" si="46"/>
        <v>2228917</v>
      </c>
      <c r="AO419" s="60"/>
      <c r="AP419" s="61"/>
      <c r="AQ419" s="62">
        <f t="shared" si="47"/>
        <v>0</v>
      </c>
      <c r="AR419" s="63" t="s">
        <v>47</v>
      </c>
      <c r="AS419" s="21" t="s">
        <v>114</v>
      </c>
      <c r="AT419" s="21" t="s">
        <v>115</v>
      </c>
      <c r="AU419" s="64"/>
      <c r="BA419" s="98"/>
    </row>
    <row r="420" spans="1:53" ht="14.1" customHeight="1" x14ac:dyDescent="0.2">
      <c r="A420" s="53" t="s">
        <v>361</v>
      </c>
      <c r="B420" s="53" t="s">
        <v>362</v>
      </c>
      <c r="C420" s="53" t="s">
        <v>42</v>
      </c>
      <c r="D420" s="53" t="s">
        <v>43</v>
      </c>
      <c r="E420" s="53" t="s">
        <v>44</v>
      </c>
      <c r="F420" s="53">
        <v>1069176509</v>
      </c>
      <c r="G420" s="53" t="s">
        <v>477</v>
      </c>
      <c r="H420" s="84">
        <v>3450</v>
      </c>
      <c r="I420" s="114">
        <v>10423</v>
      </c>
      <c r="J420" s="53" t="s">
        <v>92</v>
      </c>
      <c r="K420" s="53">
        <v>756</v>
      </c>
      <c r="L420" s="55">
        <v>44260</v>
      </c>
      <c r="M420" s="56">
        <v>1817052</v>
      </c>
      <c r="N420" s="57">
        <v>0</v>
      </c>
      <c r="O420" s="88">
        <v>1817052</v>
      </c>
      <c r="P420" s="58"/>
      <c r="Q420" s="58"/>
      <c r="R420" s="58">
        <v>228</v>
      </c>
      <c r="S420" s="58">
        <v>1817052</v>
      </c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9">
        <f t="shared" si="46"/>
        <v>1817052</v>
      </c>
      <c r="AO420" s="60"/>
      <c r="AP420" s="61"/>
      <c r="AQ420" s="62">
        <f t="shared" si="47"/>
        <v>0</v>
      </c>
      <c r="AR420" s="63" t="s">
        <v>47</v>
      </c>
      <c r="AS420" s="21" t="s">
        <v>114</v>
      </c>
      <c r="AT420" s="21" t="s">
        <v>115</v>
      </c>
      <c r="AU420" s="64"/>
      <c r="BA420" s="98"/>
    </row>
    <row r="421" spans="1:53" ht="14.1" customHeight="1" x14ac:dyDescent="0.2">
      <c r="A421" s="53" t="s">
        <v>361</v>
      </c>
      <c r="B421" s="53" t="s">
        <v>362</v>
      </c>
      <c r="C421" s="53" t="s">
        <v>42</v>
      </c>
      <c r="D421" s="53" t="s">
        <v>43</v>
      </c>
      <c r="E421" s="53" t="s">
        <v>44</v>
      </c>
      <c r="F421" s="53">
        <v>1014243203</v>
      </c>
      <c r="G421" s="53" t="s">
        <v>478</v>
      </c>
      <c r="H421" s="84">
        <v>3451</v>
      </c>
      <c r="I421" s="114">
        <v>10424</v>
      </c>
      <c r="J421" s="53" t="s">
        <v>92</v>
      </c>
      <c r="K421" s="53">
        <v>757</v>
      </c>
      <c r="L421" s="55">
        <v>44260</v>
      </c>
      <c r="M421" s="56">
        <v>1817052</v>
      </c>
      <c r="N421" s="57">
        <v>0</v>
      </c>
      <c r="O421" s="88">
        <v>1817052</v>
      </c>
      <c r="P421" s="58"/>
      <c r="Q421" s="58"/>
      <c r="R421" s="58">
        <v>227</v>
      </c>
      <c r="S421" s="58">
        <v>1817052</v>
      </c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9">
        <f t="shared" si="46"/>
        <v>1817052</v>
      </c>
      <c r="AO421" s="60"/>
      <c r="AP421" s="61"/>
      <c r="AQ421" s="62">
        <f t="shared" si="47"/>
        <v>0</v>
      </c>
      <c r="AR421" s="63" t="s">
        <v>47</v>
      </c>
      <c r="AS421" s="21" t="s">
        <v>114</v>
      </c>
      <c r="AT421" s="21" t="s">
        <v>115</v>
      </c>
      <c r="AU421" s="64"/>
      <c r="BA421" s="98"/>
    </row>
    <row r="422" spans="1:53" ht="14.1" customHeight="1" x14ac:dyDescent="0.2">
      <c r="A422" s="53" t="s">
        <v>361</v>
      </c>
      <c r="B422" s="53" t="s">
        <v>362</v>
      </c>
      <c r="C422" s="53" t="s">
        <v>42</v>
      </c>
      <c r="D422" s="53" t="s">
        <v>43</v>
      </c>
      <c r="E422" s="53" t="s">
        <v>44</v>
      </c>
      <c r="F422" s="53">
        <v>1074415867</v>
      </c>
      <c r="G422" s="53" t="s">
        <v>479</v>
      </c>
      <c r="H422" s="84">
        <v>3452</v>
      </c>
      <c r="I422" s="114">
        <v>10418</v>
      </c>
      <c r="J422" s="53" t="s">
        <v>92</v>
      </c>
      <c r="K422" s="53">
        <v>758</v>
      </c>
      <c r="L422" s="55">
        <v>44260</v>
      </c>
      <c r="M422" s="56">
        <v>1817052</v>
      </c>
      <c r="N422" s="57">
        <v>0</v>
      </c>
      <c r="O422" s="88">
        <v>1817052</v>
      </c>
      <c r="P422" s="58"/>
      <c r="Q422" s="58"/>
      <c r="R422" s="58">
        <v>225</v>
      </c>
      <c r="S422" s="58">
        <v>1817052</v>
      </c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9">
        <f t="shared" si="46"/>
        <v>1817052</v>
      </c>
      <c r="AO422" s="60"/>
      <c r="AP422" s="61"/>
      <c r="AQ422" s="62">
        <f t="shared" si="47"/>
        <v>0</v>
      </c>
      <c r="AR422" s="63" t="s">
        <v>47</v>
      </c>
      <c r="AS422" s="21" t="s">
        <v>114</v>
      </c>
      <c r="AT422" s="21" t="s">
        <v>115</v>
      </c>
      <c r="AU422" s="64"/>
      <c r="BA422" s="98"/>
    </row>
    <row r="423" spans="1:53" ht="14.1" customHeight="1" x14ac:dyDescent="0.2">
      <c r="A423" s="53" t="s">
        <v>361</v>
      </c>
      <c r="B423" s="53" t="s">
        <v>362</v>
      </c>
      <c r="C423" s="53" t="s">
        <v>42</v>
      </c>
      <c r="D423" s="53" t="s">
        <v>43</v>
      </c>
      <c r="E423" s="53" t="s">
        <v>44</v>
      </c>
      <c r="F423" s="53">
        <v>80211901</v>
      </c>
      <c r="G423" s="53" t="s">
        <v>480</v>
      </c>
      <c r="H423" s="84">
        <v>3453</v>
      </c>
      <c r="I423" s="114">
        <v>10422</v>
      </c>
      <c r="J423" s="53" t="s">
        <v>92</v>
      </c>
      <c r="K423" s="53">
        <v>771</v>
      </c>
      <c r="L423" s="55">
        <v>44260</v>
      </c>
      <c r="M423" s="56">
        <v>1817052</v>
      </c>
      <c r="N423" s="57">
        <v>0</v>
      </c>
      <c r="O423" s="88">
        <v>1817052</v>
      </c>
      <c r="P423" s="58"/>
      <c r="Q423" s="58"/>
      <c r="R423" s="58">
        <v>223</v>
      </c>
      <c r="S423" s="58">
        <v>1817052</v>
      </c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9">
        <f t="shared" si="46"/>
        <v>1817052</v>
      </c>
      <c r="AO423" s="60"/>
      <c r="AP423" s="61"/>
      <c r="AQ423" s="62">
        <f t="shared" si="47"/>
        <v>0</v>
      </c>
      <c r="AR423" s="63" t="s">
        <v>47</v>
      </c>
      <c r="AS423" s="21" t="s">
        <v>114</v>
      </c>
      <c r="AT423" s="21" t="s">
        <v>115</v>
      </c>
      <c r="AU423" s="64"/>
      <c r="BA423" s="98"/>
    </row>
    <row r="424" spans="1:53" ht="14.1" customHeight="1" x14ac:dyDescent="0.2">
      <c r="A424" s="53" t="s">
        <v>361</v>
      </c>
      <c r="B424" s="53" t="s">
        <v>362</v>
      </c>
      <c r="C424" s="53" t="s">
        <v>42</v>
      </c>
      <c r="D424" s="53" t="s">
        <v>43</v>
      </c>
      <c r="E424" s="53" t="s">
        <v>44</v>
      </c>
      <c r="F424" s="53">
        <v>53017119</v>
      </c>
      <c r="G424" s="53" t="s">
        <v>481</v>
      </c>
      <c r="H424" s="84">
        <v>3454</v>
      </c>
      <c r="I424" s="114">
        <v>10407</v>
      </c>
      <c r="J424" s="53" t="s">
        <v>92</v>
      </c>
      <c r="K424" s="53">
        <v>818</v>
      </c>
      <c r="L424" s="55">
        <v>44265</v>
      </c>
      <c r="M424" s="56">
        <v>1438500</v>
      </c>
      <c r="N424" s="57">
        <v>0</v>
      </c>
      <c r="O424" s="88">
        <v>1438500</v>
      </c>
      <c r="P424" s="58"/>
      <c r="Q424" s="58"/>
      <c r="R424" s="58">
        <v>226</v>
      </c>
      <c r="S424" s="58">
        <v>1438500</v>
      </c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9">
        <f t="shared" si="46"/>
        <v>1438500</v>
      </c>
      <c r="AO424" s="60"/>
      <c r="AP424" s="61"/>
      <c r="AQ424" s="62">
        <f t="shared" si="47"/>
        <v>0</v>
      </c>
      <c r="AR424" s="63" t="s">
        <v>47</v>
      </c>
      <c r="AS424" s="21" t="s">
        <v>114</v>
      </c>
      <c r="AT424" s="21" t="s">
        <v>115</v>
      </c>
      <c r="AU424" s="64"/>
      <c r="BA424" s="98"/>
    </row>
    <row r="425" spans="1:53" ht="14.1" customHeight="1" x14ac:dyDescent="0.2">
      <c r="A425" s="53" t="s">
        <v>361</v>
      </c>
      <c r="B425" s="53" t="s">
        <v>362</v>
      </c>
      <c r="C425" s="53" t="s">
        <v>42</v>
      </c>
      <c r="D425" s="53" t="s">
        <v>43</v>
      </c>
      <c r="E425" s="53" t="s">
        <v>44</v>
      </c>
      <c r="F425" s="53">
        <v>1032459631</v>
      </c>
      <c r="G425" s="53" t="s">
        <v>482</v>
      </c>
      <c r="H425" s="84">
        <v>3455</v>
      </c>
      <c r="I425" s="114">
        <v>10421</v>
      </c>
      <c r="J425" s="53" t="s">
        <v>92</v>
      </c>
      <c r="K425" s="53">
        <v>815</v>
      </c>
      <c r="L425" s="55">
        <v>44265</v>
      </c>
      <c r="M425" s="56">
        <v>1438500</v>
      </c>
      <c r="N425" s="57">
        <v>0</v>
      </c>
      <c r="O425" s="88">
        <v>1438500</v>
      </c>
      <c r="P425" s="58"/>
      <c r="Q425" s="58"/>
      <c r="R425" s="58">
        <v>220</v>
      </c>
      <c r="S425" s="58">
        <v>1438500</v>
      </c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9">
        <f t="shared" si="46"/>
        <v>1438500</v>
      </c>
      <c r="AO425" s="60"/>
      <c r="AP425" s="61"/>
      <c r="AQ425" s="62">
        <f t="shared" si="47"/>
        <v>0</v>
      </c>
      <c r="AR425" s="63" t="s">
        <v>47</v>
      </c>
      <c r="AS425" s="21" t="s">
        <v>114</v>
      </c>
      <c r="AT425" s="21" t="s">
        <v>115</v>
      </c>
      <c r="AU425" s="64"/>
      <c r="BA425" s="98"/>
    </row>
    <row r="426" spans="1:53" ht="14.1" customHeight="1" x14ac:dyDescent="0.2">
      <c r="A426" s="53" t="s">
        <v>361</v>
      </c>
      <c r="B426" s="53" t="s">
        <v>362</v>
      </c>
      <c r="C426" s="53" t="s">
        <v>42</v>
      </c>
      <c r="D426" s="53" t="s">
        <v>43</v>
      </c>
      <c r="E426" s="53" t="s">
        <v>44</v>
      </c>
      <c r="F426" s="53">
        <v>1004754013</v>
      </c>
      <c r="G426" s="53" t="s">
        <v>483</v>
      </c>
      <c r="H426" s="84">
        <v>3456</v>
      </c>
      <c r="I426" s="114">
        <v>10426</v>
      </c>
      <c r="J426" s="53" t="s">
        <v>92</v>
      </c>
      <c r="K426" s="53">
        <v>816</v>
      </c>
      <c r="L426" s="55">
        <v>44265</v>
      </c>
      <c r="M426" s="56">
        <v>1438500</v>
      </c>
      <c r="N426" s="57">
        <v>0</v>
      </c>
      <c r="O426" s="88">
        <v>1438500</v>
      </c>
      <c r="P426" s="58"/>
      <c r="Q426" s="58"/>
      <c r="R426" s="58">
        <v>224</v>
      </c>
      <c r="S426" s="58">
        <v>1438500</v>
      </c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9">
        <f t="shared" si="46"/>
        <v>1438500</v>
      </c>
      <c r="AO426" s="60"/>
      <c r="AP426" s="61"/>
      <c r="AQ426" s="62">
        <f t="shared" si="47"/>
        <v>0</v>
      </c>
      <c r="AR426" s="63" t="s">
        <v>47</v>
      </c>
      <c r="AS426" s="21" t="s">
        <v>114</v>
      </c>
      <c r="AT426" s="21" t="s">
        <v>115</v>
      </c>
      <c r="AU426" s="64"/>
      <c r="BA426" s="98"/>
    </row>
    <row r="427" spans="1:53" ht="14.1" customHeight="1" x14ac:dyDescent="0.2">
      <c r="A427" s="53" t="s">
        <v>361</v>
      </c>
      <c r="B427" s="53" t="s">
        <v>362</v>
      </c>
      <c r="C427" s="53" t="s">
        <v>42</v>
      </c>
      <c r="D427" s="53" t="s">
        <v>43</v>
      </c>
      <c r="E427" s="53" t="s">
        <v>44</v>
      </c>
      <c r="F427" s="53">
        <v>1113679871</v>
      </c>
      <c r="G427" s="53" t="s">
        <v>484</v>
      </c>
      <c r="H427" s="84">
        <v>3457</v>
      </c>
      <c r="I427" s="114">
        <v>10420</v>
      </c>
      <c r="J427" s="53" t="s">
        <v>92</v>
      </c>
      <c r="K427" s="53">
        <v>812</v>
      </c>
      <c r="L427" s="55">
        <v>44265</v>
      </c>
      <c r="M427" s="56">
        <v>1438500</v>
      </c>
      <c r="N427" s="57">
        <v>0</v>
      </c>
      <c r="O427" s="88">
        <v>1438500</v>
      </c>
      <c r="P427" s="58"/>
      <c r="Q427" s="58"/>
      <c r="R427" s="58">
        <v>221</v>
      </c>
      <c r="S427" s="58">
        <v>1438500</v>
      </c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9">
        <f t="shared" si="46"/>
        <v>1438500</v>
      </c>
      <c r="AO427" s="60"/>
      <c r="AP427" s="61"/>
      <c r="AQ427" s="62">
        <f t="shared" si="47"/>
        <v>0</v>
      </c>
      <c r="AR427" s="63" t="s">
        <v>47</v>
      </c>
      <c r="AS427" s="21" t="s">
        <v>114</v>
      </c>
      <c r="AT427" s="21" t="s">
        <v>115</v>
      </c>
      <c r="AU427" s="64"/>
      <c r="BA427" s="98"/>
    </row>
    <row r="428" spans="1:53" ht="14.1" customHeight="1" x14ac:dyDescent="0.2">
      <c r="A428" s="53" t="s">
        <v>361</v>
      </c>
      <c r="B428" s="53" t="s">
        <v>362</v>
      </c>
      <c r="C428" s="53" t="s">
        <v>42</v>
      </c>
      <c r="D428" s="53" t="s">
        <v>43</v>
      </c>
      <c r="E428" s="53" t="s">
        <v>44</v>
      </c>
      <c r="F428" s="53">
        <v>1016052311</v>
      </c>
      <c r="G428" s="53" t="s">
        <v>485</v>
      </c>
      <c r="H428" s="84">
        <v>3458</v>
      </c>
      <c r="I428" s="114">
        <v>10450</v>
      </c>
      <c r="J428" s="53" t="s">
        <v>92</v>
      </c>
      <c r="K428" s="53">
        <v>841</v>
      </c>
      <c r="L428" s="55">
        <v>44270</v>
      </c>
      <c r="M428" s="75">
        <v>1135658</v>
      </c>
      <c r="N428" s="57">
        <v>0</v>
      </c>
      <c r="O428" s="88">
        <v>1135658</v>
      </c>
      <c r="P428" s="58"/>
      <c r="Q428" s="58"/>
      <c r="R428" s="58">
        <v>222</v>
      </c>
      <c r="S428" s="58">
        <v>1135658</v>
      </c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9">
        <f t="shared" si="46"/>
        <v>1135658</v>
      </c>
      <c r="AO428" s="60"/>
      <c r="AP428" s="61"/>
      <c r="AQ428" s="62">
        <f t="shared" si="47"/>
        <v>0</v>
      </c>
      <c r="AR428" s="63" t="s">
        <v>47</v>
      </c>
      <c r="AS428" s="21" t="s">
        <v>114</v>
      </c>
      <c r="AT428" s="21" t="s">
        <v>115</v>
      </c>
      <c r="AU428" s="64"/>
      <c r="BA428" s="98"/>
    </row>
    <row r="429" spans="1:53" ht="14.1" customHeight="1" x14ac:dyDescent="0.2">
      <c r="A429" s="53" t="s">
        <v>361</v>
      </c>
      <c r="B429" s="53" t="s">
        <v>362</v>
      </c>
      <c r="C429" s="53" t="s">
        <v>42</v>
      </c>
      <c r="D429" s="53" t="s">
        <v>43</v>
      </c>
      <c r="E429" s="53" t="s">
        <v>44</v>
      </c>
      <c r="F429" s="53">
        <v>53121020</v>
      </c>
      <c r="G429" s="53" t="s">
        <v>486</v>
      </c>
      <c r="H429" s="84">
        <v>3105</v>
      </c>
      <c r="I429" s="84">
        <v>9999</v>
      </c>
      <c r="J429" s="53" t="s">
        <v>92</v>
      </c>
      <c r="K429" s="53">
        <v>569</v>
      </c>
      <c r="L429" s="55">
        <v>44244</v>
      </c>
      <c r="M429" s="56">
        <v>7661903</v>
      </c>
      <c r="N429" s="57">
        <v>5990215</v>
      </c>
      <c r="O429" s="88">
        <v>1671688</v>
      </c>
      <c r="P429" s="58"/>
      <c r="Q429" s="58"/>
      <c r="R429" s="58">
        <v>343</v>
      </c>
      <c r="S429" s="58">
        <v>1671688</v>
      </c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9">
        <f t="shared" si="46"/>
        <v>1671688</v>
      </c>
      <c r="AO429" s="60"/>
      <c r="AP429" s="61"/>
      <c r="AQ429" s="62">
        <f t="shared" si="47"/>
        <v>0</v>
      </c>
      <c r="AR429" s="63" t="s">
        <v>47</v>
      </c>
      <c r="AS429" s="21" t="s">
        <v>114</v>
      </c>
      <c r="AT429" s="21" t="s">
        <v>115</v>
      </c>
      <c r="AU429" s="64"/>
    </row>
    <row r="430" spans="1:53" ht="14.1" customHeight="1" x14ac:dyDescent="0.2">
      <c r="A430" s="53" t="s">
        <v>361</v>
      </c>
      <c r="B430" s="53" t="s">
        <v>362</v>
      </c>
      <c r="C430" s="53" t="s">
        <v>42</v>
      </c>
      <c r="D430" s="53" t="s">
        <v>43</v>
      </c>
      <c r="E430" s="53" t="s">
        <v>44</v>
      </c>
      <c r="F430" s="53">
        <v>1016022453</v>
      </c>
      <c r="G430" s="53" t="s">
        <v>487</v>
      </c>
      <c r="H430" s="84">
        <v>3110</v>
      </c>
      <c r="I430" s="84">
        <v>9998</v>
      </c>
      <c r="J430" s="53" t="s">
        <v>92</v>
      </c>
      <c r="K430" s="53">
        <v>581</v>
      </c>
      <c r="L430" s="55">
        <v>44245</v>
      </c>
      <c r="M430" s="56">
        <v>5990215</v>
      </c>
      <c r="N430" s="57">
        <v>1810995</v>
      </c>
      <c r="O430" s="88">
        <v>4179220</v>
      </c>
      <c r="P430" s="58"/>
      <c r="Q430" s="58"/>
      <c r="R430" s="58">
        <v>214</v>
      </c>
      <c r="S430" s="58">
        <v>4179220</v>
      </c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9">
        <f t="shared" si="46"/>
        <v>4179220</v>
      </c>
      <c r="AO430" s="60"/>
      <c r="AP430" s="61"/>
      <c r="AQ430" s="62">
        <f t="shared" si="47"/>
        <v>0</v>
      </c>
      <c r="AR430" s="63" t="s">
        <v>47</v>
      </c>
      <c r="AS430" s="21" t="s">
        <v>114</v>
      </c>
      <c r="AT430" s="21" t="s">
        <v>115</v>
      </c>
      <c r="AU430" s="64"/>
      <c r="BA430" s="98"/>
    </row>
    <row r="431" spans="1:53" s="73" customFormat="1" ht="17.25" customHeight="1" x14ac:dyDescent="0.2">
      <c r="A431" s="66" t="str">
        <f>+A430</f>
        <v>3-01-002-02-02-03-0003-019</v>
      </c>
      <c r="B431" s="66" t="str">
        <f>+B430</f>
        <v>Servicios de consultoria en administracion y servicios de gestion  servicios de tecnologia de la informacion -  Contratistas Unidades Administrativas</v>
      </c>
      <c r="C431" s="66"/>
      <c r="D431" s="66"/>
      <c r="E431" s="66"/>
      <c r="F431" s="66"/>
      <c r="G431" s="66"/>
      <c r="H431" s="67"/>
      <c r="I431" s="68"/>
      <c r="J431" s="66"/>
      <c r="K431" s="66"/>
      <c r="L431" s="69"/>
      <c r="M431" s="70"/>
      <c r="N431" s="71" t="str">
        <f>+B431</f>
        <v>Servicios de consultoria en administracion y servicios de gestion  servicios de tecnologia de la informacion -  Contratistas Unidades Administrativas</v>
      </c>
      <c r="O431" s="72">
        <f>SUM(O307:O430)</f>
        <v>349132463</v>
      </c>
      <c r="P431" s="72">
        <f t="shared" ref="P431:AQ431" si="48">SUM(P307:P430)</f>
        <v>0</v>
      </c>
      <c r="Q431" s="72">
        <f t="shared" si="48"/>
        <v>0</v>
      </c>
      <c r="R431" s="72">
        <f t="shared" si="48"/>
        <v>19326</v>
      </c>
      <c r="S431" s="72">
        <f t="shared" si="48"/>
        <v>209246636</v>
      </c>
      <c r="T431" s="72">
        <f t="shared" si="48"/>
        <v>7494</v>
      </c>
      <c r="U431" s="72">
        <f t="shared" si="48"/>
        <v>17897963</v>
      </c>
      <c r="V431" s="72">
        <f t="shared" si="48"/>
        <v>3153</v>
      </c>
      <c r="W431" s="72">
        <f t="shared" si="48"/>
        <v>1950303</v>
      </c>
      <c r="X431" s="72">
        <f t="shared" si="48"/>
        <v>0</v>
      </c>
      <c r="Y431" s="72">
        <f t="shared" si="48"/>
        <v>11992607</v>
      </c>
      <c r="Z431" s="72">
        <f t="shared" si="48"/>
        <v>5658</v>
      </c>
      <c r="AA431" s="72">
        <f t="shared" si="48"/>
        <v>1950303</v>
      </c>
      <c r="AB431" s="72">
        <f t="shared" si="48"/>
        <v>0</v>
      </c>
      <c r="AC431" s="72">
        <f t="shared" si="48"/>
        <v>0</v>
      </c>
      <c r="AD431" s="72">
        <f t="shared" si="48"/>
        <v>0</v>
      </c>
      <c r="AE431" s="72">
        <f t="shared" si="48"/>
        <v>0</v>
      </c>
      <c r="AF431" s="72">
        <f t="shared" si="48"/>
        <v>0</v>
      </c>
      <c r="AG431" s="72">
        <f t="shared" si="48"/>
        <v>0</v>
      </c>
      <c r="AH431" s="72">
        <f t="shared" si="48"/>
        <v>0</v>
      </c>
      <c r="AI431" s="72">
        <f t="shared" si="48"/>
        <v>0</v>
      </c>
      <c r="AJ431" s="72">
        <f t="shared" si="48"/>
        <v>0</v>
      </c>
      <c r="AK431" s="72">
        <f t="shared" si="48"/>
        <v>0</v>
      </c>
      <c r="AL431" s="72">
        <f t="shared" si="48"/>
        <v>0</v>
      </c>
      <c r="AM431" s="72">
        <f t="shared" si="48"/>
        <v>0</v>
      </c>
      <c r="AN431" s="72">
        <f t="shared" si="48"/>
        <v>243037812</v>
      </c>
      <c r="AO431" s="72">
        <f t="shared" si="48"/>
        <v>133860</v>
      </c>
      <c r="AP431" s="72">
        <f t="shared" si="48"/>
        <v>4</v>
      </c>
      <c r="AQ431" s="72">
        <f t="shared" si="48"/>
        <v>106094647</v>
      </c>
      <c r="AR431" s="63"/>
      <c r="AU431" s="64"/>
      <c r="AW431" s="21"/>
      <c r="AX431" s="21"/>
      <c r="AY431" s="21"/>
    </row>
    <row r="432" spans="1:53" ht="14.1" customHeight="1" x14ac:dyDescent="0.2">
      <c r="A432" s="53" t="s">
        <v>488</v>
      </c>
      <c r="B432" s="53" t="s">
        <v>489</v>
      </c>
      <c r="C432" s="53" t="s">
        <v>54</v>
      </c>
      <c r="D432" s="53" t="s">
        <v>43</v>
      </c>
      <c r="E432" s="53" t="s">
        <v>44</v>
      </c>
      <c r="F432" s="53">
        <v>1023961590</v>
      </c>
      <c r="G432" s="53" t="s">
        <v>490</v>
      </c>
      <c r="H432" s="84">
        <v>655</v>
      </c>
      <c r="I432" s="84">
        <v>1944</v>
      </c>
      <c r="J432" s="53" t="s">
        <v>92</v>
      </c>
      <c r="K432" s="53">
        <v>550</v>
      </c>
      <c r="L432" s="55">
        <v>44243</v>
      </c>
      <c r="M432" s="75">
        <v>24530202</v>
      </c>
      <c r="N432" s="57">
        <v>24439349</v>
      </c>
      <c r="O432" s="57">
        <v>90853</v>
      </c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9">
        <f t="shared" si="46"/>
        <v>0</v>
      </c>
      <c r="AO432" s="60"/>
      <c r="AP432" s="61"/>
      <c r="AQ432" s="62">
        <f t="shared" si="47"/>
        <v>90853</v>
      </c>
      <c r="AR432" s="63" t="s">
        <v>47</v>
      </c>
      <c r="AS432" s="21" t="s">
        <v>114</v>
      </c>
      <c r="AT432" s="21" t="s">
        <v>115</v>
      </c>
      <c r="AU432" s="64"/>
    </row>
    <row r="433" spans="1:53" ht="14.1" customHeight="1" x14ac:dyDescent="0.2">
      <c r="A433" s="53" t="s">
        <v>488</v>
      </c>
      <c r="B433" s="53" t="s">
        <v>489</v>
      </c>
      <c r="C433" s="53" t="s">
        <v>42</v>
      </c>
      <c r="D433" s="53" t="s">
        <v>43</v>
      </c>
      <c r="E433" s="53" t="s">
        <v>44</v>
      </c>
      <c r="F433" s="53">
        <v>52842732</v>
      </c>
      <c r="G433" s="53" t="s">
        <v>491</v>
      </c>
      <c r="H433" s="84">
        <v>2661</v>
      </c>
      <c r="I433" s="84">
        <v>8337</v>
      </c>
      <c r="J433" s="53" t="s">
        <v>92</v>
      </c>
      <c r="K433" s="53">
        <v>133</v>
      </c>
      <c r="L433" s="55">
        <v>44219</v>
      </c>
      <c r="M433" s="56">
        <v>11562509</v>
      </c>
      <c r="N433" s="57">
        <v>9333591</v>
      </c>
      <c r="O433" s="57">
        <v>2228918</v>
      </c>
      <c r="P433" s="58"/>
      <c r="Q433" s="58"/>
      <c r="R433" s="58">
        <v>138</v>
      </c>
      <c r="S433" s="58">
        <v>2228918</v>
      </c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9">
        <f t="shared" si="46"/>
        <v>2228918</v>
      </c>
      <c r="AO433" s="60"/>
      <c r="AP433" s="61"/>
      <c r="AQ433" s="62">
        <f t="shared" si="47"/>
        <v>0</v>
      </c>
      <c r="AR433" s="63" t="s">
        <v>47</v>
      </c>
      <c r="AS433" s="21" t="s">
        <v>48</v>
      </c>
      <c r="AT433" s="21" t="s">
        <v>49</v>
      </c>
      <c r="AU433" s="64"/>
      <c r="BA433" s="98"/>
    </row>
    <row r="434" spans="1:53" ht="14.1" customHeight="1" x14ac:dyDescent="0.2">
      <c r="A434" s="53" t="s">
        <v>488</v>
      </c>
      <c r="B434" s="53" t="s">
        <v>489</v>
      </c>
      <c r="C434" s="53" t="s">
        <v>42</v>
      </c>
      <c r="D434" s="53" t="s">
        <v>43</v>
      </c>
      <c r="E434" s="53" t="s">
        <v>44</v>
      </c>
      <c r="F434" s="53">
        <v>11252835</v>
      </c>
      <c r="G434" s="53" t="s">
        <v>492</v>
      </c>
      <c r="H434" s="84">
        <v>2666</v>
      </c>
      <c r="I434" s="84">
        <v>8440</v>
      </c>
      <c r="J434" s="53" t="s">
        <v>92</v>
      </c>
      <c r="K434" s="53">
        <v>198</v>
      </c>
      <c r="L434" s="55">
        <v>44229</v>
      </c>
      <c r="M434" s="56">
        <v>6723092</v>
      </c>
      <c r="N434" s="57">
        <v>5360303</v>
      </c>
      <c r="O434" s="57">
        <v>1362789</v>
      </c>
      <c r="P434" s="58"/>
      <c r="Q434" s="58"/>
      <c r="R434" s="58">
        <v>156</v>
      </c>
      <c r="S434" s="58">
        <v>1362789</v>
      </c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9">
        <f t="shared" si="46"/>
        <v>1362789</v>
      </c>
      <c r="AO434" s="60"/>
      <c r="AP434" s="61"/>
      <c r="AQ434" s="62">
        <f t="shared" si="47"/>
        <v>0</v>
      </c>
      <c r="AR434" s="63" t="s">
        <v>47</v>
      </c>
      <c r="AS434" s="21" t="s">
        <v>48</v>
      </c>
      <c r="AT434" s="21" t="s">
        <v>49</v>
      </c>
      <c r="AU434" s="64"/>
      <c r="BA434" s="98"/>
    </row>
    <row r="435" spans="1:53" ht="14.1" customHeight="1" x14ac:dyDescent="0.2">
      <c r="A435" s="53" t="s">
        <v>488</v>
      </c>
      <c r="B435" s="53" t="s">
        <v>489</v>
      </c>
      <c r="C435" s="53" t="s">
        <v>42</v>
      </c>
      <c r="D435" s="53" t="s">
        <v>43</v>
      </c>
      <c r="E435" s="53" t="s">
        <v>44</v>
      </c>
      <c r="F435" s="53">
        <v>1022926896</v>
      </c>
      <c r="G435" s="53" t="s">
        <v>493</v>
      </c>
      <c r="H435" s="84">
        <v>2667</v>
      </c>
      <c r="I435" s="84">
        <v>8441</v>
      </c>
      <c r="J435" s="53" t="s">
        <v>92</v>
      </c>
      <c r="K435" s="53">
        <v>195</v>
      </c>
      <c r="L435" s="55">
        <v>44229</v>
      </c>
      <c r="M435" s="56">
        <v>10308743</v>
      </c>
      <c r="N435" s="57">
        <v>8219133</v>
      </c>
      <c r="O435" s="57">
        <v>2089610</v>
      </c>
      <c r="P435" s="58"/>
      <c r="Q435" s="58"/>
      <c r="R435" s="58">
        <v>159</v>
      </c>
      <c r="S435" s="58">
        <v>2089610</v>
      </c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9">
        <f t="shared" si="46"/>
        <v>2089610</v>
      </c>
      <c r="AO435" s="60"/>
      <c r="AP435" s="61"/>
      <c r="AQ435" s="62">
        <f t="shared" si="47"/>
        <v>0</v>
      </c>
      <c r="AR435" s="63" t="s">
        <v>47</v>
      </c>
      <c r="AS435" s="21" t="s">
        <v>48</v>
      </c>
      <c r="AT435" s="21" t="s">
        <v>49</v>
      </c>
      <c r="AU435" s="64"/>
      <c r="BA435" s="98"/>
    </row>
    <row r="436" spans="1:53" ht="14.1" customHeight="1" x14ac:dyDescent="0.2">
      <c r="A436" s="53" t="s">
        <v>488</v>
      </c>
      <c r="B436" s="53" t="s">
        <v>489</v>
      </c>
      <c r="C436" s="53" t="s">
        <v>42</v>
      </c>
      <c r="D436" s="53" t="s">
        <v>43</v>
      </c>
      <c r="E436" s="53" t="s">
        <v>44</v>
      </c>
      <c r="F436" s="53">
        <v>79687407</v>
      </c>
      <c r="G436" s="53" t="s">
        <v>494</v>
      </c>
      <c r="H436" s="84">
        <v>2668</v>
      </c>
      <c r="I436" s="84">
        <v>8406</v>
      </c>
      <c r="J436" s="53" t="s">
        <v>92</v>
      </c>
      <c r="K436" s="53">
        <v>187</v>
      </c>
      <c r="L436" s="55">
        <v>44223</v>
      </c>
      <c r="M436" s="56">
        <v>7177355</v>
      </c>
      <c r="N436" s="57">
        <v>5723714</v>
      </c>
      <c r="O436" s="57">
        <v>1453641</v>
      </c>
      <c r="P436" s="58"/>
      <c r="Q436" s="58"/>
      <c r="R436" s="58">
        <v>157</v>
      </c>
      <c r="S436" s="58">
        <v>1453641</v>
      </c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9">
        <f t="shared" si="46"/>
        <v>1453641</v>
      </c>
      <c r="AO436" s="60"/>
      <c r="AP436" s="61"/>
      <c r="AQ436" s="62">
        <f t="shared" si="47"/>
        <v>0</v>
      </c>
      <c r="AR436" s="63" t="s">
        <v>47</v>
      </c>
      <c r="AS436" s="21" t="s">
        <v>48</v>
      </c>
      <c r="AT436" s="21" t="s">
        <v>49</v>
      </c>
      <c r="AU436" s="64"/>
      <c r="BA436" s="98"/>
    </row>
    <row r="437" spans="1:53" ht="14.1" customHeight="1" x14ac:dyDescent="0.2">
      <c r="A437" s="53" t="s">
        <v>488</v>
      </c>
      <c r="B437" s="53" t="s">
        <v>489</v>
      </c>
      <c r="C437" s="53" t="s">
        <v>42</v>
      </c>
      <c r="D437" s="53" t="s">
        <v>43</v>
      </c>
      <c r="E437" s="53" t="s">
        <v>44</v>
      </c>
      <c r="F437" s="53">
        <v>79434135</v>
      </c>
      <c r="G437" s="53" t="s">
        <v>495</v>
      </c>
      <c r="H437" s="84">
        <v>2669</v>
      </c>
      <c r="I437" s="84">
        <v>8419</v>
      </c>
      <c r="J437" s="53" t="s">
        <v>92</v>
      </c>
      <c r="K437" s="53">
        <v>202</v>
      </c>
      <c r="L437" s="55">
        <v>44229</v>
      </c>
      <c r="M437" s="56">
        <v>6723092</v>
      </c>
      <c r="N437" s="57">
        <v>5360303</v>
      </c>
      <c r="O437" s="57">
        <v>1362789</v>
      </c>
      <c r="P437" s="58"/>
      <c r="Q437" s="58"/>
      <c r="R437" s="58">
        <v>146</v>
      </c>
      <c r="S437" s="58">
        <v>1362789</v>
      </c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9">
        <f t="shared" si="46"/>
        <v>1362789</v>
      </c>
      <c r="AO437" s="60"/>
      <c r="AP437" s="61"/>
      <c r="AQ437" s="62">
        <f t="shared" si="47"/>
        <v>0</v>
      </c>
      <c r="AR437" s="63" t="s">
        <v>47</v>
      </c>
      <c r="AS437" s="21" t="s">
        <v>114</v>
      </c>
      <c r="AT437" s="21" t="s">
        <v>115</v>
      </c>
      <c r="AU437" s="64"/>
      <c r="BA437" s="98"/>
    </row>
    <row r="438" spans="1:53" ht="14.1" customHeight="1" x14ac:dyDescent="0.2">
      <c r="A438" s="53" t="s">
        <v>488</v>
      </c>
      <c r="B438" s="53" t="s">
        <v>489</v>
      </c>
      <c r="C438" s="53" t="s">
        <v>42</v>
      </c>
      <c r="D438" s="53" t="s">
        <v>43</v>
      </c>
      <c r="E438" s="53" t="s">
        <v>44</v>
      </c>
      <c r="F438" s="53">
        <v>1016066545</v>
      </c>
      <c r="G438" s="53" t="s">
        <v>496</v>
      </c>
      <c r="H438" s="84">
        <v>2670</v>
      </c>
      <c r="I438" s="84">
        <v>8444</v>
      </c>
      <c r="J438" s="53" t="s">
        <v>92</v>
      </c>
      <c r="K438" s="53">
        <v>206</v>
      </c>
      <c r="L438" s="55">
        <v>44229</v>
      </c>
      <c r="M438" s="75">
        <v>5602577</v>
      </c>
      <c r="N438" s="57">
        <v>4466920</v>
      </c>
      <c r="O438" s="57">
        <v>1135657</v>
      </c>
      <c r="P438" s="58"/>
      <c r="Q438" s="58"/>
      <c r="R438" s="58">
        <v>155</v>
      </c>
      <c r="S438" s="58">
        <v>1135657</v>
      </c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9">
        <f t="shared" si="46"/>
        <v>1135657</v>
      </c>
      <c r="AO438" s="60"/>
      <c r="AP438" s="61"/>
      <c r="AQ438" s="62">
        <f t="shared" si="47"/>
        <v>0</v>
      </c>
      <c r="AR438" s="63" t="s">
        <v>47</v>
      </c>
      <c r="AS438" s="21" t="s">
        <v>48</v>
      </c>
      <c r="AT438" s="21" t="s">
        <v>49</v>
      </c>
      <c r="AU438" s="64"/>
      <c r="BA438" s="98"/>
    </row>
    <row r="439" spans="1:53" ht="14.1" customHeight="1" x14ac:dyDescent="0.2">
      <c r="A439" s="53" t="s">
        <v>488</v>
      </c>
      <c r="B439" s="53" t="s">
        <v>489</v>
      </c>
      <c r="C439" s="53" t="s">
        <v>42</v>
      </c>
      <c r="D439" s="53" t="s">
        <v>43</v>
      </c>
      <c r="E439" s="53" t="s">
        <v>44</v>
      </c>
      <c r="F439" s="53">
        <v>1030578758</v>
      </c>
      <c r="G439" s="53" t="s">
        <v>497</v>
      </c>
      <c r="H439" s="84">
        <v>2671</v>
      </c>
      <c r="I439" s="84">
        <v>8442</v>
      </c>
      <c r="J439" s="53" t="s">
        <v>92</v>
      </c>
      <c r="K439" s="53">
        <v>248</v>
      </c>
      <c r="L439" s="55">
        <v>44225</v>
      </c>
      <c r="M439" s="56">
        <v>10308743</v>
      </c>
      <c r="N439" s="57">
        <v>8219133</v>
      </c>
      <c r="O439" s="57">
        <v>2089610</v>
      </c>
      <c r="P439" s="58"/>
      <c r="Q439" s="58"/>
      <c r="R439" s="58">
        <v>145</v>
      </c>
      <c r="S439" s="58">
        <v>2089610</v>
      </c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9">
        <f t="shared" si="46"/>
        <v>2089610</v>
      </c>
      <c r="AO439" s="60"/>
      <c r="AP439" s="61"/>
      <c r="AQ439" s="62">
        <f t="shared" si="47"/>
        <v>0</v>
      </c>
      <c r="AR439" s="63" t="s">
        <v>47</v>
      </c>
      <c r="AS439" s="21" t="s">
        <v>114</v>
      </c>
      <c r="AT439" s="21" t="s">
        <v>115</v>
      </c>
      <c r="AU439" s="64"/>
      <c r="BA439" s="98"/>
    </row>
    <row r="440" spans="1:53" ht="14.1" customHeight="1" x14ac:dyDescent="0.2">
      <c r="A440" s="53" t="s">
        <v>488</v>
      </c>
      <c r="B440" s="53" t="s">
        <v>489</v>
      </c>
      <c r="C440" s="53" t="s">
        <v>42</v>
      </c>
      <c r="D440" s="53" t="s">
        <v>43</v>
      </c>
      <c r="E440" s="53" t="s">
        <v>44</v>
      </c>
      <c r="F440" s="53">
        <v>1032489150</v>
      </c>
      <c r="G440" s="53" t="s">
        <v>498</v>
      </c>
      <c r="H440" s="84">
        <v>2672</v>
      </c>
      <c r="I440" s="84">
        <v>8443</v>
      </c>
      <c r="J440" s="53" t="s">
        <v>92</v>
      </c>
      <c r="K440" s="53">
        <v>193</v>
      </c>
      <c r="L440" s="55">
        <v>44229</v>
      </c>
      <c r="M440" s="56">
        <v>10308743</v>
      </c>
      <c r="N440" s="57">
        <v>8219133</v>
      </c>
      <c r="O440" s="57">
        <v>2089610</v>
      </c>
      <c r="P440" s="58"/>
      <c r="Q440" s="58"/>
      <c r="R440" s="58">
        <v>139</v>
      </c>
      <c r="S440" s="58">
        <v>2089610</v>
      </c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9">
        <f t="shared" si="46"/>
        <v>2089610</v>
      </c>
      <c r="AO440" s="60"/>
      <c r="AP440" s="61"/>
      <c r="AQ440" s="62">
        <f t="shared" si="47"/>
        <v>0</v>
      </c>
      <c r="AR440" s="63" t="s">
        <v>47</v>
      </c>
      <c r="AS440" s="21" t="s">
        <v>114</v>
      </c>
      <c r="AT440" s="21" t="s">
        <v>115</v>
      </c>
      <c r="AU440" s="64"/>
      <c r="BA440" s="98"/>
    </row>
    <row r="441" spans="1:53" ht="14.1" customHeight="1" x14ac:dyDescent="0.2">
      <c r="A441" s="53" t="s">
        <v>488</v>
      </c>
      <c r="B441" s="53" t="s">
        <v>489</v>
      </c>
      <c r="C441" s="53" t="s">
        <v>42</v>
      </c>
      <c r="D441" s="53" t="s">
        <v>43</v>
      </c>
      <c r="E441" s="53" t="s">
        <v>44</v>
      </c>
      <c r="F441" s="53">
        <v>79509890</v>
      </c>
      <c r="G441" s="53" t="s">
        <v>499</v>
      </c>
      <c r="H441" s="84">
        <v>2673</v>
      </c>
      <c r="I441" s="84">
        <v>10196</v>
      </c>
      <c r="J441" s="53" t="s">
        <v>92</v>
      </c>
      <c r="K441" s="53">
        <v>766</v>
      </c>
      <c r="L441" s="55">
        <v>44259</v>
      </c>
      <c r="M441" s="56">
        <v>3997514</v>
      </c>
      <c r="N441" s="57">
        <v>2453020</v>
      </c>
      <c r="O441" s="57">
        <v>1544494</v>
      </c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>
        <v>7125</v>
      </c>
      <c r="AC441" s="58">
        <v>1544494</v>
      </c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9">
        <f t="shared" si="46"/>
        <v>1544494</v>
      </c>
      <c r="AO441" s="60"/>
      <c r="AP441" s="61"/>
      <c r="AQ441" s="62">
        <f t="shared" si="47"/>
        <v>0</v>
      </c>
      <c r="AR441" s="63" t="s">
        <v>47</v>
      </c>
      <c r="AS441" s="21" t="s">
        <v>114</v>
      </c>
      <c r="AT441" s="21" t="s">
        <v>115</v>
      </c>
      <c r="AU441" s="64"/>
    </row>
    <row r="442" spans="1:53" ht="14.1" customHeight="1" x14ac:dyDescent="0.2">
      <c r="A442" s="53" t="s">
        <v>488</v>
      </c>
      <c r="B442" s="53" t="s">
        <v>489</v>
      </c>
      <c r="C442" s="53" t="s">
        <v>42</v>
      </c>
      <c r="D442" s="53" t="s">
        <v>43</v>
      </c>
      <c r="E442" s="53" t="s">
        <v>44</v>
      </c>
      <c r="F442" s="53">
        <v>1013658540</v>
      </c>
      <c r="G442" s="53" t="s">
        <v>500</v>
      </c>
      <c r="H442" s="84">
        <v>2674</v>
      </c>
      <c r="I442" s="84">
        <v>8407</v>
      </c>
      <c r="J442" s="53" t="s">
        <v>92</v>
      </c>
      <c r="K442" s="53">
        <v>191</v>
      </c>
      <c r="L442" s="55">
        <v>44223</v>
      </c>
      <c r="M442" s="56">
        <v>11005279</v>
      </c>
      <c r="N442" s="57">
        <v>8776362</v>
      </c>
      <c r="O442" s="57">
        <v>2228917</v>
      </c>
      <c r="P442" s="58"/>
      <c r="Q442" s="58"/>
      <c r="R442" s="58">
        <v>147</v>
      </c>
      <c r="S442" s="58">
        <v>2228917</v>
      </c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9">
        <f t="shared" si="46"/>
        <v>2228917</v>
      </c>
      <c r="AO442" s="60"/>
      <c r="AP442" s="61"/>
      <c r="AQ442" s="62">
        <f t="shared" si="47"/>
        <v>0</v>
      </c>
      <c r="AR442" s="63" t="s">
        <v>47</v>
      </c>
      <c r="AS442" s="21" t="s">
        <v>114</v>
      </c>
      <c r="AT442" s="21" t="s">
        <v>115</v>
      </c>
      <c r="AU442" s="64"/>
      <c r="BA442" s="98"/>
    </row>
    <row r="443" spans="1:53" ht="14.1" customHeight="1" x14ac:dyDescent="0.2">
      <c r="A443" s="53" t="s">
        <v>488</v>
      </c>
      <c r="B443" s="53" t="s">
        <v>489</v>
      </c>
      <c r="C443" s="53" t="s">
        <v>42</v>
      </c>
      <c r="D443" s="53" t="s">
        <v>43</v>
      </c>
      <c r="E443" s="53" t="s">
        <v>44</v>
      </c>
      <c r="F443" s="53">
        <v>79672769</v>
      </c>
      <c r="G443" s="53" t="s">
        <v>501</v>
      </c>
      <c r="H443" s="84">
        <v>2675</v>
      </c>
      <c r="I443" s="84">
        <v>8371</v>
      </c>
      <c r="J443" s="53" t="s">
        <v>92</v>
      </c>
      <c r="K443" s="53">
        <v>194</v>
      </c>
      <c r="L443" s="55">
        <v>44223</v>
      </c>
      <c r="M443" s="56">
        <v>11144587</v>
      </c>
      <c r="N443" s="57">
        <v>8915669</v>
      </c>
      <c r="O443" s="57">
        <v>2228918</v>
      </c>
      <c r="P443" s="58"/>
      <c r="Q443" s="58"/>
      <c r="R443" s="58">
        <v>148</v>
      </c>
      <c r="S443" s="58">
        <v>2228918</v>
      </c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9">
        <f t="shared" si="46"/>
        <v>2228918</v>
      </c>
      <c r="AO443" s="60"/>
      <c r="AP443" s="61"/>
      <c r="AQ443" s="62">
        <f t="shared" si="47"/>
        <v>0</v>
      </c>
      <c r="AR443" s="63" t="s">
        <v>47</v>
      </c>
      <c r="AS443" s="21" t="s">
        <v>114</v>
      </c>
      <c r="AT443" s="21" t="s">
        <v>115</v>
      </c>
      <c r="AU443" s="64"/>
      <c r="BA443" s="98"/>
    </row>
    <row r="444" spans="1:53" ht="14.1" customHeight="1" x14ac:dyDescent="0.2">
      <c r="A444" s="53" t="s">
        <v>488</v>
      </c>
      <c r="B444" s="53" t="s">
        <v>489</v>
      </c>
      <c r="C444" s="53" t="s">
        <v>42</v>
      </c>
      <c r="D444" s="53" t="s">
        <v>43</v>
      </c>
      <c r="E444" s="53" t="s">
        <v>44</v>
      </c>
      <c r="F444" s="53">
        <v>1030665200</v>
      </c>
      <c r="G444" s="53" t="s">
        <v>502</v>
      </c>
      <c r="H444" s="84">
        <v>2676</v>
      </c>
      <c r="I444" s="84">
        <v>8467</v>
      </c>
      <c r="J444" s="53" t="s">
        <v>92</v>
      </c>
      <c r="K444" s="53">
        <v>347</v>
      </c>
      <c r="L444" s="55">
        <v>44231</v>
      </c>
      <c r="M444" s="56">
        <v>6541387</v>
      </c>
      <c r="N444" s="57">
        <v>5178598</v>
      </c>
      <c r="O444" s="57">
        <v>1362789</v>
      </c>
      <c r="P444" s="58"/>
      <c r="Q444" s="58"/>
      <c r="R444" s="58">
        <v>141</v>
      </c>
      <c r="S444" s="58">
        <v>1362789</v>
      </c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9">
        <f t="shared" si="46"/>
        <v>1362789</v>
      </c>
      <c r="AO444" s="60"/>
      <c r="AP444" s="61"/>
      <c r="AQ444" s="62">
        <f t="shared" si="47"/>
        <v>0</v>
      </c>
      <c r="AR444" s="63" t="s">
        <v>47</v>
      </c>
      <c r="AS444" s="21" t="s">
        <v>114</v>
      </c>
      <c r="AT444" s="21" t="s">
        <v>115</v>
      </c>
      <c r="AU444" s="64"/>
      <c r="BA444" s="98"/>
    </row>
    <row r="445" spans="1:53" ht="14.1" customHeight="1" x14ac:dyDescent="0.2">
      <c r="A445" s="53" t="s">
        <v>488</v>
      </c>
      <c r="B445" s="53" t="s">
        <v>489</v>
      </c>
      <c r="C445" s="53" t="s">
        <v>42</v>
      </c>
      <c r="D445" s="53" t="s">
        <v>43</v>
      </c>
      <c r="E445" s="53" t="s">
        <v>44</v>
      </c>
      <c r="F445" s="53">
        <v>1071550228</v>
      </c>
      <c r="G445" s="53" t="s">
        <v>503</v>
      </c>
      <c r="H445" s="84">
        <v>2677</v>
      </c>
      <c r="I445" s="84">
        <v>8373</v>
      </c>
      <c r="J445" s="53" t="s">
        <v>92</v>
      </c>
      <c r="K445" s="53">
        <v>196</v>
      </c>
      <c r="L445" s="55">
        <v>44223</v>
      </c>
      <c r="M445" s="56">
        <v>7268208</v>
      </c>
      <c r="N445" s="57">
        <v>5814566</v>
      </c>
      <c r="O445" s="57">
        <v>1453642</v>
      </c>
      <c r="P445" s="58"/>
      <c r="Q445" s="58"/>
      <c r="R445" s="58">
        <v>151</v>
      </c>
      <c r="S445" s="58">
        <v>1453642</v>
      </c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9">
        <f t="shared" si="46"/>
        <v>1453642</v>
      </c>
      <c r="AO445" s="60"/>
      <c r="AP445" s="61"/>
      <c r="AQ445" s="62">
        <f t="shared" si="47"/>
        <v>0</v>
      </c>
      <c r="AR445" s="63" t="s">
        <v>47</v>
      </c>
      <c r="AS445" s="21" t="s">
        <v>114</v>
      </c>
      <c r="AT445" s="21" t="s">
        <v>115</v>
      </c>
      <c r="AU445" s="64"/>
      <c r="BA445" s="98"/>
    </row>
    <row r="446" spans="1:53" ht="14.1" customHeight="1" x14ac:dyDescent="0.2">
      <c r="A446" s="53" t="s">
        <v>488</v>
      </c>
      <c r="B446" s="53" t="s">
        <v>489</v>
      </c>
      <c r="C446" s="53" t="s">
        <v>42</v>
      </c>
      <c r="D446" s="53" t="s">
        <v>43</v>
      </c>
      <c r="E446" s="53" t="s">
        <v>44</v>
      </c>
      <c r="F446" s="53">
        <v>1024568708</v>
      </c>
      <c r="G446" s="53" t="s">
        <v>504</v>
      </c>
      <c r="H446" s="84">
        <v>2686</v>
      </c>
      <c r="I446" s="84">
        <v>8411</v>
      </c>
      <c r="J446" s="53" t="s">
        <v>92</v>
      </c>
      <c r="K446" s="53">
        <v>197</v>
      </c>
      <c r="L446" s="55">
        <v>44223</v>
      </c>
      <c r="M446" s="56">
        <v>7177355</v>
      </c>
      <c r="N446" s="57">
        <v>5723714</v>
      </c>
      <c r="O446" s="57">
        <v>1453641</v>
      </c>
      <c r="P446" s="58"/>
      <c r="Q446" s="58"/>
      <c r="R446" s="58">
        <v>143</v>
      </c>
      <c r="S446" s="58">
        <v>1453641</v>
      </c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9">
        <f t="shared" si="46"/>
        <v>1453641</v>
      </c>
      <c r="AO446" s="60"/>
      <c r="AP446" s="61"/>
      <c r="AQ446" s="62">
        <f t="shared" si="47"/>
        <v>0</v>
      </c>
      <c r="AR446" s="63" t="s">
        <v>47</v>
      </c>
      <c r="AS446" s="21" t="s">
        <v>114</v>
      </c>
      <c r="AT446" s="21" t="s">
        <v>115</v>
      </c>
      <c r="AU446" s="64"/>
      <c r="BA446" s="98"/>
    </row>
    <row r="447" spans="1:53" ht="14.1" customHeight="1" x14ac:dyDescent="0.2">
      <c r="A447" s="53" t="s">
        <v>488</v>
      </c>
      <c r="B447" s="53" t="s">
        <v>489</v>
      </c>
      <c r="C447" s="53" t="s">
        <v>42</v>
      </c>
      <c r="D447" s="53" t="s">
        <v>43</v>
      </c>
      <c r="E447" s="53" t="s">
        <v>44</v>
      </c>
      <c r="F447" s="53">
        <v>1018466456</v>
      </c>
      <c r="G447" s="53" t="s">
        <v>505</v>
      </c>
      <c r="H447" s="84">
        <v>2687</v>
      </c>
      <c r="I447" s="84">
        <v>8374</v>
      </c>
      <c r="J447" s="53" t="s">
        <v>92</v>
      </c>
      <c r="K447" s="53">
        <v>199</v>
      </c>
      <c r="L447" s="55">
        <v>44223</v>
      </c>
      <c r="M447" s="56">
        <v>11144587</v>
      </c>
      <c r="N447" s="57">
        <v>8915669</v>
      </c>
      <c r="O447" s="57">
        <v>2228918</v>
      </c>
      <c r="P447" s="58"/>
      <c r="Q447" s="58"/>
      <c r="R447" s="58">
        <v>142</v>
      </c>
      <c r="S447" s="58">
        <v>2228918</v>
      </c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9">
        <f t="shared" si="46"/>
        <v>2228918</v>
      </c>
      <c r="AO447" s="60"/>
      <c r="AP447" s="61"/>
      <c r="AQ447" s="62">
        <f t="shared" si="47"/>
        <v>0</v>
      </c>
      <c r="AR447" s="63" t="s">
        <v>47</v>
      </c>
      <c r="AS447" s="21" t="s">
        <v>114</v>
      </c>
      <c r="AT447" s="21" t="s">
        <v>115</v>
      </c>
      <c r="AU447" s="64"/>
      <c r="BA447" s="98"/>
    </row>
    <row r="448" spans="1:53" ht="14.1" customHeight="1" x14ac:dyDescent="0.2">
      <c r="A448" s="53" t="s">
        <v>488</v>
      </c>
      <c r="B448" s="53" t="s">
        <v>489</v>
      </c>
      <c r="C448" s="53" t="s">
        <v>42</v>
      </c>
      <c r="D448" s="53" t="s">
        <v>43</v>
      </c>
      <c r="E448" s="53" t="s">
        <v>44</v>
      </c>
      <c r="F448" s="53">
        <v>1031175243</v>
      </c>
      <c r="G448" s="53" t="s">
        <v>506</v>
      </c>
      <c r="H448" s="84">
        <v>2688</v>
      </c>
      <c r="I448" s="84">
        <v>8445</v>
      </c>
      <c r="J448" s="53" t="s">
        <v>92</v>
      </c>
      <c r="K448" s="53">
        <v>357</v>
      </c>
      <c r="L448" s="55">
        <v>44231</v>
      </c>
      <c r="M448" s="56">
        <v>6541387</v>
      </c>
      <c r="N448" s="57">
        <v>5178598</v>
      </c>
      <c r="O448" s="57">
        <v>1362789</v>
      </c>
      <c r="P448" s="58"/>
      <c r="Q448" s="58"/>
      <c r="R448" s="58">
        <v>150</v>
      </c>
      <c r="S448" s="58">
        <v>1362789</v>
      </c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9">
        <f t="shared" si="46"/>
        <v>1362789</v>
      </c>
      <c r="AO448" s="60"/>
      <c r="AP448" s="61"/>
      <c r="AQ448" s="62">
        <f t="shared" si="47"/>
        <v>0</v>
      </c>
      <c r="AR448" s="63" t="s">
        <v>47</v>
      </c>
      <c r="AS448" s="21" t="s">
        <v>114</v>
      </c>
      <c r="AT448" s="21" t="s">
        <v>115</v>
      </c>
      <c r="AU448" s="64"/>
      <c r="BA448" s="98"/>
    </row>
    <row r="449" spans="1:53" ht="14.1" customHeight="1" x14ac:dyDescent="0.2">
      <c r="A449" s="53" t="s">
        <v>488</v>
      </c>
      <c r="B449" s="53" t="s">
        <v>489</v>
      </c>
      <c r="C449" s="53" t="s">
        <v>42</v>
      </c>
      <c r="D449" s="53" t="s">
        <v>43</v>
      </c>
      <c r="E449" s="53" t="s">
        <v>44</v>
      </c>
      <c r="F449" s="53">
        <v>1032463796</v>
      </c>
      <c r="G449" s="53" t="s">
        <v>507</v>
      </c>
      <c r="H449" s="84">
        <v>2689</v>
      </c>
      <c r="I449" s="84">
        <v>8412</v>
      </c>
      <c r="J449" s="53" t="s">
        <v>92</v>
      </c>
      <c r="K449" s="53">
        <v>184</v>
      </c>
      <c r="L449" s="55">
        <v>44223</v>
      </c>
      <c r="M449" s="56">
        <v>7177355</v>
      </c>
      <c r="N449" s="57">
        <v>5723714</v>
      </c>
      <c r="O449" s="57">
        <v>1453641</v>
      </c>
      <c r="P449" s="58"/>
      <c r="Q449" s="58"/>
      <c r="R449" s="58">
        <v>144</v>
      </c>
      <c r="S449" s="58">
        <v>1453641</v>
      </c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9">
        <f t="shared" si="46"/>
        <v>1453641</v>
      </c>
      <c r="AO449" s="60"/>
      <c r="AP449" s="61"/>
      <c r="AQ449" s="62">
        <f t="shared" si="47"/>
        <v>0</v>
      </c>
      <c r="AR449" s="63" t="s">
        <v>47</v>
      </c>
      <c r="AS449" s="21" t="s">
        <v>114</v>
      </c>
      <c r="AT449" s="21" t="s">
        <v>115</v>
      </c>
      <c r="AU449" s="64"/>
      <c r="BA449" s="98"/>
    </row>
    <row r="450" spans="1:53" ht="14.1" customHeight="1" x14ac:dyDescent="0.2">
      <c r="A450" s="53" t="s">
        <v>488</v>
      </c>
      <c r="B450" s="53" t="s">
        <v>489</v>
      </c>
      <c r="C450" s="53" t="s">
        <v>42</v>
      </c>
      <c r="D450" s="53" t="s">
        <v>43</v>
      </c>
      <c r="E450" s="53" t="s">
        <v>44</v>
      </c>
      <c r="F450" s="53">
        <v>79863703</v>
      </c>
      <c r="G450" s="53" t="s">
        <v>508</v>
      </c>
      <c r="H450" s="84">
        <v>2690</v>
      </c>
      <c r="I450" s="84">
        <v>8405</v>
      </c>
      <c r="J450" s="53" t="s">
        <v>92</v>
      </c>
      <c r="K450" s="53">
        <v>223</v>
      </c>
      <c r="L450" s="55">
        <v>44224</v>
      </c>
      <c r="M450" s="56">
        <v>11005279</v>
      </c>
      <c r="N450" s="57">
        <v>8776362</v>
      </c>
      <c r="O450" s="57">
        <v>2228917</v>
      </c>
      <c r="P450" s="58"/>
      <c r="Q450" s="58"/>
      <c r="R450" s="58">
        <v>152</v>
      </c>
      <c r="S450" s="58">
        <v>2228917</v>
      </c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9">
        <f t="shared" si="46"/>
        <v>2228917</v>
      </c>
      <c r="AO450" s="60"/>
      <c r="AP450" s="61"/>
      <c r="AQ450" s="62">
        <f t="shared" si="47"/>
        <v>0</v>
      </c>
      <c r="AR450" s="63" t="s">
        <v>47</v>
      </c>
      <c r="AS450" s="21" t="s">
        <v>114</v>
      </c>
      <c r="AT450" s="21" t="s">
        <v>115</v>
      </c>
      <c r="AU450" s="64"/>
      <c r="BA450" s="98"/>
    </row>
    <row r="451" spans="1:53" ht="14.1" customHeight="1" x14ac:dyDescent="0.2">
      <c r="A451" s="53" t="s">
        <v>488</v>
      </c>
      <c r="B451" s="53" t="s">
        <v>489</v>
      </c>
      <c r="C451" s="53" t="s">
        <v>42</v>
      </c>
      <c r="D451" s="53" t="s">
        <v>43</v>
      </c>
      <c r="E451" s="53" t="s">
        <v>44</v>
      </c>
      <c r="F451" s="53">
        <v>1019112068</v>
      </c>
      <c r="G451" s="53" t="s">
        <v>509</v>
      </c>
      <c r="H451" s="84">
        <v>2691</v>
      </c>
      <c r="I451" s="84">
        <v>8370</v>
      </c>
      <c r="J451" s="53" t="s">
        <v>92</v>
      </c>
      <c r="K451" s="53">
        <v>203</v>
      </c>
      <c r="L451" s="55">
        <v>44223</v>
      </c>
      <c r="M451" s="56">
        <v>7268208</v>
      </c>
      <c r="N451" s="57">
        <v>5814566</v>
      </c>
      <c r="O451" s="57">
        <v>1453642</v>
      </c>
      <c r="P451" s="58"/>
      <c r="Q451" s="58"/>
      <c r="R451" s="58">
        <v>154</v>
      </c>
      <c r="S451" s="58">
        <v>1453642</v>
      </c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9">
        <f t="shared" si="46"/>
        <v>1453642</v>
      </c>
      <c r="AO451" s="60"/>
      <c r="AP451" s="61"/>
      <c r="AQ451" s="62">
        <f t="shared" si="47"/>
        <v>0</v>
      </c>
      <c r="AR451" s="63" t="s">
        <v>47</v>
      </c>
      <c r="AS451" s="21" t="s">
        <v>114</v>
      </c>
      <c r="AT451" s="21" t="s">
        <v>115</v>
      </c>
      <c r="AU451" s="64"/>
      <c r="BA451" s="98"/>
    </row>
    <row r="452" spans="1:53" ht="14.1" customHeight="1" x14ac:dyDescent="0.2">
      <c r="A452" s="53" t="s">
        <v>488</v>
      </c>
      <c r="B452" s="53" t="s">
        <v>489</v>
      </c>
      <c r="C452" s="53" t="s">
        <v>42</v>
      </c>
      <c r="D452" s="53" t="s">
        <v>43</v>
      </c>
      <c r="E452" s="53" t="s">
        <v>44</v>
      </c>
      <c r="F452" s="53">
        <v>80038553</v>
      </c>
      <c r="G452" s="53" t="s">
        <v>510</v>
      </c>
      <c r="H452" s="84">
        <v>2692</v>
      </c>
      <c r="I452" s="84">
        <v>8408</v>
      </c>
      <c r="J452" s="53" t="s">
        <v>92</v>
      </c>
      <c r="K452" s="53">
        <v>218</v>
      </c>
      <c r="L452" s="55">
        <v>44224</v>
      </c>
      <c r="M452" s="56">
        <v>11005279</v>
      </c>
      <c r="N452" s="57">
        <v>8776362</v>
      </c>
      <c r="O452" s="57">
        <v>2228917</v>
      </c>
      <c r="P452" s="58"/>
      <c r="Q452" s="58"/>
      <c r="R452" s="58">
        <v>149</v>
      </c>
      <c r="S452" s="58">
        <v>2228917</v>
      </c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9">
        <f t="shared" si="46"/>
        <v>2228917</v>
      </c>
      <c r="AO452" s="60"/>
      <c r="AP452" s="61"/>
      <c r="AQ452" s="62">
        <f t="shared" si="47"/>
        <v>0</v>
      </c>
      <c r="AR452" s="63" t="s">
        <v>47</v>
      </c>
      <c r="AS452" s="21" t="s">
        <v>114</v>
      </c>
      <c r="AT452" s="21" t="s">
        <v>115</v>
      </c>
      <c r="AU452" s="64"/>
      <c r="BA452" s="98"/>
    </row>
    <row r="453" spans="1:53" ht="14.1" customHeight="1" x14ac:dyDescent="0.2">
      <c r="A453" s="53" t="s">
        <v>488</v>
      </c>
      <c r="B453" s="53" t="s">
        <v>489</v>
      </c>
      <c r="C453" s="53" t="s">
        <v>42</v>
      </c>
      <c r="D453" s="53" t="s">
        <v>43</v>
      </c>
      <c r="E453" s="53" t="s">
        <v>44</v>
      </c>
      <c r="F453" s="53">
        <v>1014251505</v>
      </c>
      <c r="G453" s="53" t="s">
        <v>511</v>
      </c>
      <c r="H453" s="84">
        <v>2693</v>
      </c>
      <c r="I453" s="84">
        <v>8409</v>
      </c>
      <c r="J453" s="53" t="s">
        <v>92</v>
      </c>
      <c r="K453" s="53">
        <v>219</v>
      </c>
      <c r="L453" s="55">
        <v>44224</v>
      </c>
      <c r="M453" s="56">
        <v>7177355</v>
      </c>
      <c r="N453" s="57">
        <v>5723714</v>
      </c>
      <c r="O453" s="57">
        <v>1453641</v>
      </c>
      <c r="P453" s="58"/>
      <c r="Q453" s="58"/>
      <c r="R453" s="58">
        <v>140</v>
      </c>
      <c r="S453" s="58">
        <v>1453641</v>
      </c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9">
        <f t="shared" si="46"/>
        <v>1453641</v>
      </c>
      <c r="AO453" s="60"/>
      <c r="AP453" s="61"/>
      <c r="AQ453" s="62">
        <f t="shared" si="47"/>
        <v>0</v>
      </c>
      <c r="AR453" s="63" t="s">
        <v>47</v>
      </c>
      <c r="AS453" s="21" t="s">
        <v>114</v>
      </c>
      <c r="AT453" s="21" t="s">
        <v>115</v>
      </c>
      <c r="AU453" s="64"/>
      <c r="BA453" s="98"/>
    </row>
    <row r="454" spans="1:53" ht="14.1" customHeight="1" x14ac:dyDescent="0.2">
      <c r="A454" s="53" t="s">
        <v>488</v>
      </c>
      <c r="B454" s="53" t="s">
        <v>489</v>
      </c>
      <c r="C454" s="53" t="s">
        <v>42</v>
      </c>
      <c r="D454" s="53" t="s">
        <v>43</v>
      </c>
      <c r="E454" s="53" t="s">
        <v>44</v>
      </c>
      <c r="F454" s="53">
        <v>1018464916</v>
      </c>
      <c r="G454" s="53" t="s">
        <v>512</v>
      </c>
      <c r="H454" s="84">
        <v>2694</v>
      </c>
      <c r="I454" s="84">
        <v>8410</v>
      </c>
      <c r="J454" s="53" t="s">
        <v>92</v>
      </c>
      <c r="K454" s="53">
        <v>211</v>
      </c>
      <c r="L454" s="55">
        <v>44224</v>
      </c>
      <c r="M454" s="56">
        <v>7177355</v>
      </c>
      <c r="N454" s="57">
        <v>5723714</v>
      </c>
      <c r="O454" s="57">
        <v>1453641</v>
      </c>
      <c r="P454" s="58"/>
      <c r="Q454" s="58"/>
      <c r="R454" s="58">
        <v>158</v>
      </c>
      <c r="S454" s="58">
        <v>1453641</v>
      </c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9">
        <f t="shared" si="46"/>
        <v>1453641</v>
      </c>
      <c r="AO454" s="60"/>
      <c r="AP454" s="61"/>
      <c r="AQ454" s="62">
        <f t="shared" si="47"/>
        <v>0</v>
      </c>
      <c r="AR454" s="63" t="s">
        <v>47</v>
      </c>
      <c r="AS454" s="21" t="s">
        <v>114</v>
      </c>
      <c r="AT454" s="21" t="s">
        <v>115</v>
      </c>
      <c r="AU454" s="64"/>
      <c r="BA454" s="98"/>
    </row>
    <row r="455" spans="1:53" ht="14.1" customHeight="1" x14ac:dyDescent="0.2">
      <c r="A455" s="53" t="s">
        <v>488</v>
      </c>
      <c r="B455" s="53" t="s">
        <v>489</v>
      </c>
      <c r="C455" s="53" t="s">
        <v>42</v>
      </c>
      <c r="D455" s="53" t="s">
        <v>43</v>
      </c>
      <c r="E455" s="53" t="s">
        <v>44</v>
      </c>
      <c r="F455" s="53">
        <v>1010199722</v>
      </c>
      <c r="G455" s="53" t="s">
        <v>513</v>
      </c>
      <c r="H455" s="84">
        <v>2695</v>
      </c>
      <c r="I455" s="84">
        <v>8369</v>
      </c>
      <c r="J455" s="53" t="s">
        <v>92</v>
      </c>
      <c r="K455" s="53">
        <v>185</v>
      </c>
      <c r="L455" s="55">
        <v>44223</v>
      </c>
      <c r="M455" s="56">
        <v>7268208</v>
      </c>
      <c r="N455" s="57">
        <v>5814566</v>
      </c>
      <c r="O455" s="57">
        <v>1453642</v>
      </c>
      <c r="P455" s="58"/>
      <c r="Q455" s="58"/>
      <c r="R455" s="58">
        <v>153</v>
      </c>
      <c r="S455" s="58">
        <v>1453642</v>
      </c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9">
        <f t="shared" si="46"/>
        <v>1453642</v>
      </c>
      <c r="AO455" s="60"/>
      <c r="AP455" s="61"/>
      <c r="AQ455" s="62">
        <f t="shared" si="47"/>
        <v>0</v>
      </c>
      <c r="AR455" s="63" t="s">
        <v>47</v>
      </c>
      <c r="AS455" s="21" t="s">
        <v>114</v>
      </c>
      <c r="AT455" s="21" t="s">
        <v>115</v>
      </c>
      <c r="AU455" s="64"/>
      <c r="BA455" s="98"/>
    </row>
    <row r="456" spans="1:53" ht="14.1" customHeight="1" x14ac:dyDescent="0.2">
      <c r="A456" s="53" t="s">
        <v>488</v>
      </c>
      <c r="B456" s="53" t="s">
        <v>489</v>
      </c>
      <c r="C456" s="53" t="s">
        <v>42</v>
      </c>
      <c r="D456" s="53" t="s">
        <v>43</v>
      </c>
      <c r="E456" s="53" t="s">
        <v>44</v>
      </c>
      <c r="F456" s="53">
        <v>1032386966</v>
      </c>
      <c r="G456" s="53" t="s">
        <v>514</v>
      </c>
      <c r="H456" s="114">
        <v>2957</v>
      </c>
      <c r="I456" s="114">
        <v>9897</v>
      </c>
      <c r="J456" s="53" t="s">
        <v>92</v>
      </c>
      <c r="K456" s="53">
        <v>201</v>
      </c>
      <c r="L456" s="55">
        <v>44223</v>
      </c>
      <c r="M456" s="56">
        <v>9472899</v>
      </c>
      <c r="N456" s="57">
        <v>6547445</v>
      </c>
      <c r="O456" s="57">
        <v>2925454</v>
      </c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9">
        <f t="shared" si="46"/>
        <v>0</v>
      </c>
      <c r="AO456" s="60">
        <v>44599</v>
      </c>
      <c r="AP456" s="61">
        <v>2925454</v>
      </c>
      <c r="AQ456" s="62">
        <f t="shared" si="47"/>
        <v>0</v>
      </c>
      <c r="AR456" s="63" t="s">
        <v>47</v>
      </c>
      <c r="AS456" s="21" t="s">
        <v>114</v>
      </c>
      <c r="AT456" s="21" t="s">
        <v>115</v>
      </c>
      <c r="AU456" s="64"/>
    </row>
    <row r="457" spans="1:53" ht="14.1" customHeight="1" x14ac:dyDescent="0.2">
      <c r="A457" s="53" t="s">
        <v>488</v>
      </c>
      <c r="B457" s="53" t="s">
        <v>489</v>
      </c>
      <c r="C457" s="53" t="s">
        <v>42</v>
      </c>
      <c r="D457" s="53" t="s">
        <v>43</v>
      </c>
      <c r="E457" s="53" t="s">
        <v>90</v>
      </c>
      <c r="F457" s="53">
        <v>900069431</v>
      </c>
      <c r="G457" s="53" t="s">
        <v>515</v>
      </c>
      <c r="H457" s="65">
        <v>2380</v>
      </c>
      <c r="I457" s="65">
        <v>8253</v>
      </c>
      <c r="J457" s="53" t="s">
        <v>98</v>
      </c>
      <c r="K457" s="53">
        <v>1679</v>
      </c>
      <c r="L457" s="55">
        <v>44489</v>
      </c>
      <c r="M457" s="75">
        <v>49980000</v>
      </c>
      <c r="N457" s="57">
        <v>0</v>
      </c>
      <c r="O457" s="57">
        <v>49980000</v>
      </c>
      <c r="P457" s="58"/>
      <c r="Q457" s="58"/>
      <c r="R457" s="58">
        <v>403</v>
      </c>
      <c r="S457" s="58">
        <v>49980000</v>
      </c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9">
        <f t="shared" si="46"/>
        <v>49980000</v>
      </c>
      <c r="AO457" s="60"/>
      <c r="AP457" s="61"/>
      <c r="AQ457" s="62">
        <f t="shared" si="47"/>
        <v>0</v>
      </c>
      <c r="AR457" s="63" t="s">
        <v>47</v>
      </c>
      <c r="AS457" s="21" t="s">
        <v>114</v>
      </c>
      <c r="AT457" s="21" t="s">
        <v>115</v>
      </c>
      <c r="AU457" s="64"/>
    </row>
    <row r="458" spans="1:53" s="73" customFormat="1" ht="17.25" customHeight="1" x14ac:dyDescent="0.2">
      <c r="A458" s="66" t="str">
        <f>+A457</f>
        <v>3-01-002-02-02-03-0003-02</v>
      </c>
      <c r="B458" s="66" t="str">
        <f>+B457</f>
        <v>Servicios de tecnologia de la informacion (TI) de consultoria y de apoyo</v>
      </c>
      <c r="C458" s="66"/>
      <c r="D458" s="66"/>
      <c r="E458" s="66"/>
      <c r="F458" s="66"/>
      <c r="G458" s="66"/>
      <c r="H458" s="67"/>
      <c r="I458" s="68"/>
      <c r="J458" s="66"/>
      <c r="K458" s="66"/>
      <c r="L458" s="69"/>
      <c r="M458" s="70"/>
      <c r="N458" s="71" t="str">
        <f>+B458</f>
        <v>Servicios de tecnologia de la informacion (TI) de consultoria y de apoyo</v>
      </c>
      <c r="O458" s="72">
        <f>SUM(O432:O457)</f>
        <v>92399080</v>
      </c>
      <c r="P458" s="72">
        <f t="shared" ref="P458:AQ458" si="49">SUM(P432:P457)</f>
        <v>0</v>
      </c>
      <c r="Q458" s="72">
        <f t="shared" si="49"/>
        <v>0</v>
      </c>
      <c r="R458" s="72">
        <f t="shared" si="49"/>
        <v>3670</v>
      </c>
      <c r="S458" s="72">
        <f t="shared" si="49"/>
        <v>87838279</v>
      </c>
      <c r="T458" s="72">
        <f t="shared" si="49"/>
        <v>0</v>
      </c>
      <c r="U458" s="72">
        <f t="shared" si="49"/>
        <v>0</v>
      </c>
      <c r="V458" s="72">
        <f t="shared" si="49"/>
        <v>0</v>
      </c>
      <c r="W458" s="72">
        <f t="shared" si="49"/>
        <v>0</v>
      </c>
      <c r="X458" s="72">
        <f t="shared" si="49"/>
        <v>0</v>
      </c>
      <c r="Y458" s="72">
        <f t="shared" si="49"/>
        <v>0</v>
      </c>
      <c r="Z458" s="72">
        <f t="shared" si="49"/>
        <v>0</v>
      </c>
      <c r="AA458" s="72">
        <f t="shared" si="49"/>
        <v>0</v>
      </c>
      <c r="AB458" s="72">
        <f t="shared" si="49"/>
        <v>7125</v>
      </c>
      <c r="AC458" s="72">
        <f t="shared" si="49"/>
        <v>1544494</v>
      </c>
      <c r="AD458" s="72">
        <f t="shared" si="49"/>
        <v>0</v>
      </c>
      <c r="AE458" s="72">
        <f t="shared" si="49"/>
        <v>0</v>
      </c>
      <c r="AF458" s="72">
        <f t="shared" si="49"/>
        <v>0</v>
      </c>
      <c r="AG458" s="72">
        <f t="shared" si="49"/>
        <v>0</v>
      </c>
      <c r="AH458" s="72">
        <f t="shared" si="49"/>
        <v>0</v>
      </c>
      <c r="AI458" s="72">
        <f t="shared" si="49"/>
        <v>0</v>
      </c>
      <c r="AJ458" s="72">
        <f t="shared" si="49"/>
        <v>0</v>
      </c>
      <c r="AK458" s="72">
        <f t="shared" si="49"/>
        <v>0</v>
      </c>
      <c r="AL458" s="72">
        <f t="shared" si="49"/>
        <v>0</v>
      </c>
      <c r="AM458" s="72">
        <f t="shared" si="49"/>
        <v>0</v>
      </c>
      <c r="AN458" s="72">
        <f t="shared" si="49"/>
        <v>89382773</v>
      </c>
      <c r="AO458" s="72">
        <f t="shared" si="49"/>
        <v>44599</v>
      </c>
      <c r="AP458" s="72">
        <f t="shared" si="49"/>
        <v>2925454</v>
      </c>
      <c r="AQ458" s="72">
        <f t="shared" si="49"/>
        <v>90853</v>
      </c>
      <c r="AR458" s="63"/>
      <c r="AU458" s="64"/>
      <c r="AW458" s="21"/>
      <c r="AX458" s="21"/>
      <c r="AY458" s="21"/>
    </row>
    <row r="459" spans="1:53" ht="14.1" customHeight="1" x14ac:dyDescent="0.2">
      <c r="A459" s="53" t="s">
        <v>516</v>
      </c>
      <c r="B459" s="53" t="s">
        <v>517</v>
      </c>
      <c r="C459" s="53" t="s">
        <v>54</v>
      </c>
      <c r="D459" s="53" t="s">
        <v>43</v>
      </c>
      <c r="E459" s="53" t="s">
        <v>44</v>
      </c>
      <c r="F459" s="53">
        <v>1071166654</v>
      </c>
      <c r="G459" s="53" t="s">
        <v>518</v>
      </c>
      <c r="H459" s="84">
        <v>1134</v>
      </c>
      <c r="I459" s="89">
        <v>4226</v>
      </c>
      <c r="J459" s="53" t="s">
        <v>92</v>
      </c>
      <c r="K459" s="53">
        <v>1105</v>
      </c>
      <c r="L459" s="55">
        <v>44362</v>
      </c>
      <c r="M459" s="75">
        <v>33433757</v>
      </c>
      <c r="N459" s="57">
        <v>32179994</v>
      </c>
      <c r="O459" s="57">
        <v>1253763</v>
      </c>
      <c r="P459" s="58"/>
      <c r="Q459" s="58"/>
      <c r="R459" s="58">
        <v>101</v>
      </c>
      <c r="S459" s="58">
        <v>1253763</v>
      </c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9">
        <f t="shared" si="46"/>
        <v>1253763</v>
      </c>
      <c r="AO459" s="60"/>
      <c r="AP459" s="61"/>
      <c r="AQ459" s="62">
        <f t="shared" si="47"/>
        <v>0</v>
      </c>
      <c r="AR459" s="63" t="s">
        <v>47</v>
      </c>
      <c r="AS459" s="21" t="s">
        <v>114</v>
      </c>
      <c r="AT459" s="21" t="s">
        <v>115</v>
      </c>
      <c r="AU459" s="64"/>
    </row>
    <row r="460" spans="1:53" ht="14.1" customHeight="1" x14ac:dyDescent="0.2">
      <c r="A460" s="53" t="s">
        <v>516</v>
      </c>
      <c r="B460" s="53" t="s">
        <v>517</v>
      </c>
      <c r="C460" s="53" t="s">
        <v>42</v>
      </c>
      <c r="D460" s="53" t="s">
        <v>43</v>
      </c>
      <c r="E460" s="53" t="s">
        <v>44</v>
      </c>
      <c r="F460" s="53">
        <v>53021099</v>
      </c>
      <c r="G460" s="53" t="s">
        <v>519</v>
      </c>
      <c r="H460" s="84">
        <v>2696</v>
      </c>
      <c r="I460" s="114">
        <v>8377</v>
      </c>
      <c r="J460" s="53" t="s">
        <v>92</v>
      </c>
      <c r="K460" s="53">
        <v>179</v>
      </c>
      <c r="L460" s="55">
        <v>44223</v>
      </c>
      <c r="M460" s="56">
        <v>7086503</v>
      </c>
      <c r="N460" s="57">
        <v>5814566</v>
      </c>
      <c r="O460" s="57">
        <v>1271937</v>
      </c>
      <c r="P460" s="58"/>
      <c r="Q460" s="58"/>
      <c r="R460" s="58">
        <v>114</v>
      </c>
      <c r="S460" s="58">
        <v>1271937</v>
      </c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9">
        <f t="shared" si="46"/>
        <v>1271937</v>
      </c>
      <c r="AO460" s="60"/>
      <c r="AP460" s="61"/>
      <c r="AQ460" s="62">
        <f t="shared" si="47"/>
        <v>0</v>
      </c>
      <c r="AR460" s="63" t="s">
        <v>47</v>
      </c>
      <c r="AS460" s="21" t="s">
        <v>48</v>
      </c>
      <c r="AT460" s="21" t="s">
        <v>49</v>
      </c>
      <c r="AU460" s="64"/>
    </row>
    <row r="461" spans="1:53" ht="14.1" customHeight="1" x14ac:dyDescent="0.2">
      <c r="A461" s="53" t="s">
        <v>516</v>
      </c>
      <c r="B461" s="53" t="s">
        <v>517</v>
      </c>
      <c r="C461" s="53" t="s">
        <v>42</v>
      </c>
      <c r="D461" s="53" t="s">
        <v>43</v>
      </c>
      <c r="E461" s="53" t="s">
        <v>44</v>
      </c>
      <c r="F461" s="53">
        <v>1016070613</v>
      </c>
      <c r="G461" s="53" t="s">
        <v>520</v>
      </c>
      <c r="H461" s="84">
        <v>2697</v>
      </c>
      <c r="I461" s="114">
        <v>8375</v>
      </c>
      <c r="J461" s="53" t="s">
        <v>92</v>
      </c>
      <c r="K461" s="53">
        <v>180</v>
      </c>
      <c r="L461" s="55">
        <v>44223</v>
      </c>
      <c r="M461" s="56">
        <v>5905419</v>
      </c>
      <c r="N461" s="57">
        <v>4845472</v>
      </c>
      <c r="O461" s="57">
        <v>1059947</v>
      </c>
      <c r="P461" s="58"/>
      <c r="Q461" s="58"/>
      <c r="R461" s="58">
        <v>100</v>
      </c>
      <c r="S461" s="58">
        <v>1059947</v>
      </c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9">
        <f t="shared" si="46"/>
        <v>1059947</v>
      </c>
      <c r="AO461" s="60"/>
      <c r="AP461" s="61"/>
      <c r="AQ461" s="62">
        <f t="shared" si="47"/>
        <v>0</v>
      </c>
      <c r="AR461" s="63" t="s">
        <v>47</v>
      </c>
      <c r="AS461" s="21" t="s">
        <v>48</v>
      </c>
      <c r="AT461" s="21" t="s">
        <v>49</v>
      </c>
      <c r="AU461" s="64"/>
    </row>
    <row r="462" spans="1:53" ht="14.1" customHeight="1" x14ac:dyDescent="0.2">
      <c r="A462" s="53" t="s">
        <v>516</v>
      </c>
      <c r="B462" s="53" t="s">
        <v>517</v>
      </c>
      <c r="C462" s="53" t="s">
        <v>42</v>
      </c>
      <c r="D462" s="53" t="s">
        <v>43</v>
      </c>
      <c r="E462" s="53" t="s">
        <v>44</v>
      </c>
      <c r="F462" s="53">
        <v>1013577000</v>
      </c>
      <c r="G462" s="53" t="s">
        <v>521</v>
      </c>
      <c r="H462" s="84">
        <v>2698</v>
      </c>
      <c r="I462" s="114">
        <v>8380</v>
      </c>
      <c r="J462" s="53" t="s">
        <v>92</v>
      </c>
      <c r="K462" s="53">
        <v>182</v>
      </c>
      <c r="L462" s="55">
        <v>44223</v>
      </c>
      <c r="M462" s="75">
        <v>14173006</v>
      </c>
      <c r="N462" s="57">
        <v>11629133</v>
      </c>
      <c r="O462" s="57">
        <v>2543873</v>
      </c>
      <c r="P462" s="58"/>
      <c r="Q462" s="58"/>
      <c r="R462" s="58">
        <v>108</v>
      </c>
      <c r="S462" s="58">
        <v>2543873</v>
      </c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9">
        <f t="shared" si="46"/>
        <v>2543873</v>
      </c>
      <c r="AO462" s="60"/>
      <c r="AP462" s="61"/>
      <c r="AQ462" s="62">
        <f t="shared" si="47"/>
        <v>0</v>
      </c>
      <c r="AR462" s="63" t="s">
        <v>47</v>
      </c>
      <c r="AS462" s="21" t="s">
        <v>48</v>
      </c>
      <c r="AT462" s="21" t="s">
        <v>49</v>
      </c>
      <c r="AU462" s="64"/>
    </row>
    <row r="463" spans="1:53" ht="14.1" customHeight="1" x14ac:dyDescent="0.2">
      <c r="A463" s="53" t="s">
        <v>516</v>
      </c>
      <c r="B463" s="53" t="s">
        <v>517</v>
      </c>
      <c r="C463" s="53" t="s">
        <v>42</v>
      </c>
      <c r="D463" s="53" t="s">
        <v>43</v>
      </c>
      <c r="E463" s="53" t="s">
        <v>44</v>
      </c>
      <c r="F463" s="53">
        <v>80761795</v>
      </c>
      <c r="G463" s="53" t="s">
        <v>522</v>
      </c>
      <c r="H463" s="84">
        <v>2700</v>
      </c>
      <c r="I463" s="114">
        <v>8400</v>
      </c>
      <c r="J463" s="53" t="s">
        <v>92</v>
      </c>
      <c r="K463" s="53">
        <v>214</v>
      </c>
      <c r="L463" s="55">
        <v>44224</v>
      </c>
      <c r="M463" s="56">
        <v>14128756</v>
      </c>
      <c r="N463" s="57">
        <v>11559891</v>
      </c>
      <c r="O463" s="57">
        <v>2568865</v>
      </c>
      <c r="P463" s="58"/>
      <c r="Q463" s="58"/>
      <c r="R463" s="58">
        <v>104</v>
      </c>
      <c r="S463" s="58">
        <v>2568865</v>
      </c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9">
        <f t="shared" si="46"/>
        <v>2568865</v>
      </c>
      <c r="AO463" s="60"/>
      <c r="AP463" s="61"/>
      <c r="AQ463" s="62">
        <f t="shared" si="47"/>
        <v>0</v>
      </c>
      <c r="AR463" s="63" t="s">
        <v>47</v>
      </c>
      <c r="AS463" s="21" t="s">
        <v>48</v>
      </c>
      <c r="AT463" s="21" t="s">
        <v>49</v>
      </c>
      <c r="AU463" s="64"/>
    </row>
    <row r="464" spans="1:53" ht="14.1" customHeight="1" x14ac:dyDescent="0.2">
      <c r="A464" s="53" t="s">
        <v>516</v>
      </c>
      <c r="B464" s="53" t="s">
        <v>517</v>
      </c>
      <c r="C464" s="53" t="s">
        <v>42</v>
      </c>
      <c r="D464" s="53" t="s">
        <v>43</v>
      </c>
      <c r="E464" s="53" t="s">
        <v>44</v>
      </c>
      <c r="F464" s="53">
        <v>1026282461</v>
      </c>
      <c r="G464" s="53" t="s">
        <v>523</v>
      </c>
      <c r="H464" s="84">
        <v>2701</v>
      </c>
      <c r="I464" s="114">
        <v>8399</v>
      </c>
      <c r="J464" s="53" t="s">
        <v>92</v>
      </c>
      <c r="K464" s="53">
        <v>213</v>
      </c>
      <c r="L464" s="55">
        <v>44224</v>
      </c>
      <c r="M464" s="56">
        <v>10726665</v>
      </c>
      <c r="N464" s="57">
        <v>8776362</v>
      </c>
      <c r="O464" s="57">
        <v>1950303</v>
      </c>
      <c r="P464" s="58"/>
      <c r="Q464" s="58"/>
      <c r="R464" s="58">
        <v>113</v>
      </c>
      <c r="S464" s="58">
        <v>1950303</v>
      </c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9">
        <f t="shared" ref="AN464:AN527" si="50">+Q464+S464+U464+W464+Y464+AA464+AC464+AE464+AG464+AI464+AK464+AM464</f>
        <v>1950303</v>
      </c>
      <c r="AO464" s="60"/>
      <c r="AP464" s="61"/>
      <c r="AQ464" s="62">
        <f t="shared" ref="AQ464:AQ527" si="51">+O464-AN464-AP464</f>
        <v>0</v>
      </c>
      <c r="AR464" s="63" t="s">
        <v>47</v>
      </c>
      <c r="AS464" s="21" t="s">
        <v>48</v>
      </c>
      <c r="AT464" s="21" t="s">
        <v>49</v>
      </c>
      <c r="AU464" s="64"/>
    </row>
    <row r="465" spans="1:54" ht="14.1" customHeight="1" x14ac:dyDescent="0.2">
      <c r="A465" s="53" t="s">
        <v>516</v>
      </c>
      <c r="B465" s="53" t="s">
        <v>517</v>
      </c>
      <c r="C465" s="53" t="s">
        <v>42</v>
      </c>
      <c r="D465" s="53" t="s">
        <v>43</v>
      </c>
      <c r="E465" s="53" t="s">
        <v>44</v>
      </c>
      <c r="F465" s="53">
        <v>79709508</v>
      </c>
      <c r="G465" s="53" t="s">
        <v>524</v>
      </c>
      <c r="H465" s="84">
        <v>2703</v>
      </c>
      <c r="I465" s="114">
        <v>8398</v>
      </c>
      <c r="J465" s="53" t="s">
        <v>92</v>
      </c>
      <c r="K465" s="53">
        <v>200</v>
      </c>
      <c r="L465" s="55">
        <v>44224</v>
      </c>
      <c r="M465" s="56">
        <v>14128756</v>
      </c>
      <c r="N465" s="57">
        <v>11559891</v>
      </c>
      <c r="O465" s="57">
        <v>2568865</v>
      </c>
      <c r="P465" s="58"/>
      <c r="Q465" s="58"/>
      <c r="R465" s="58">
        <v>115</v>
      </c>
      <c r="S465" s="58">
        <v>2568865</v>
      </c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9">
        <f t="shared" si="50"/>
        <v>2568865</v>
      </c>
      <c r="AO465" s="60"/>
      <c r="AP465" s="61"/>
      <c r="AQ465" s="62">
        <f t="shared" si="51"/>
        <v>0</v>
      </c>
      <c r="AR465" s="63" t="s">
        <v>47</v>
      </c>
      <c r="AS465" s="21" t="s">
        <v>48</v>
      </c>
      <c r="AT465" s="21" t="s">
        <v>49</v>
      </c>
      <c r="AU465" s="64"/>
    </row>
    <row r="466" spans="1:54" ht="14.1" customHeight="1" x14ac:dyDescent="0.2">
      <c r="A466" s="53" t="s">
        <v>516</v>
      </c>
      <c r="B466" s="53" t="s">
        <v>517</v>
      </c>
      <c r="C466" s="53" t="s">
        <v>42</v>
      </c>
      <c r="D466" s="53" t="s">
        <v>43</v>
      </c>
      <c r="E466" s="53" t="s">
        <v>44</v>
      </c>
      <c r="F466" s="53">
        <v>86075215</v>
      </c>
      <c r="G466" s="53" t="s">
        <v>525</v>
      </c>
      <c r="H466" s="84">
        <v>2704</v>
      </c>
      <c r="I466" s="114">
        <v>8402</v>
      </c>
      <c r="J466" s="53" t="s">
        <v>92</v>
      </c>
      <c r="K466" s="53">
        <v>305</v>
      </c>
      <c r="L466" s="55">
        <v>44235</v>
      </c>
      <c r="M466" s="56">
        <v>9194284</v>
      </c>
      <c r="N466" s="57">
        <v>7243982</v>
      </c>
      <c r="O466" s="57">
        <v>1950302</v>
      </c>
      <c r="P466" s="58"/>
      <c r="Q466" s="58"/>
      <c r="R466" s="58">
        <v>109</v>
      </c>
      <c r="S466" s="58">
        <v>1950302</v>
      </c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9">
        <f t="shared" si="50"/>
        <v>1950302</v>
      </c>
      <c r="AO466" s="60"/>
      <c r="AP466" s="61"/>
      <c r="AQ466" s="62">
        <f t="shared" si="51"/>
        <v>0</v>
      </c>
      <c r="AR466" s="63" t="s">
        <v>47</v>
      </c>
      <c r="AS466" s="21" t="s">
        <v>48</v>
      </c>
      <c r="AT466" s="21" t="s">
        <v>49</v>
      </c>
      <c r="AU466" s="64"/>
    </row>
    <row r="467" spans="1:54" ht="14.1" customHeight="1" x14ac:dyDescent="0.2">
      <c r="A467" s="53" t="s">
        <v>516</v>
      </c>
      <c r="B467" s="53" t="s">
        <v>517</v>
      </c>
      <c r="C467" s="53" t="s">
        <v>42</v>
      </c>
      <c r="D467" s="53" t="s">
        <v>43</v>
      </c>
      <c r="E467" s="53" t="s">
        <v>44</v>
      </c>
      <c r="F467" s="53">
        <v>1018459927</v>
      </c>
      <c r="G467" s="53" t="s">
        <v>526</v>
      </c>
      <c r="H467" s="84">
        <v>2705</v>
      </c>
      <c r="I467" s="114">
        <v>8401</v>
      </c>
      <c r="J467" s="53" t="s">
        <v>92</v>
      </c>
      <c r="K467" s="53">
        <v>225</v>
      </c>
      <c r="L467" s="55">
        <v>44224</v>
      </c>
      <c r="M467" s="56">
        <v>10726665</v>
      </c>
      <c r="N467" s="57">
        <v>8776362</v>
      </c>
      <c r="O467" s="57">
        <v>1950303</v>
      </c>
      <c r="P467" s="58"/>
      <c r="Q467" s="58"/>
      <c r="R467" s="58">
        <v>102</v>
      </c>
      <c r="S467" s="58">
        <v>1950303</v>
      </c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9">
        <f t="shared" si="50"/>
        <v>1950303</v>
      </c>
      <c r="AO467" s="60"/>
      <c r="AP467" s="61"/>
      <c r="AQ467" s="62">
        <f t="shared" si="51"/>
        <v>0</v>
      </c>
      <c r="AR467" s="63" t="s">
        <v>47</v>
      </c>
      <c r="AS467" s="21" t="s">
        <v>48</v>
      </c>
      <c r="AT467" s="21" t="s">
        <v>49</v>
      </c>
      <c r="AU467" s="64"/>
    </row>
    <row r="468" spans="1:54" ht="14.1" customHeight="1" x14ac:dyDescent="0.2">
      <c r="A468" s="53" t="s">
        <v>516</v>
      </c>
      <c r="B468" s="53" t="s">
        <v>517</v>
      </c>
      <c r="C468" s="53" t="s">
        <v>42</v>
      </c>
      <c r="D468" s="53" t="s">
        <v>43</v>
      </c>
      <c r="E468" s="53" t="s">
        <v>44</v>
      </c>
      <c r="F468" s="53">
        <v>1032459747</v>
      </c>
      <c r="G468" s="53" t="s">
        <v>527</v>
      </c>
      <c r="H468" s="84">
        <v>2706</v>
      </c>
      <c r="I468" s="114">
        <v>8403</v>
      </c>
      <c r="J468" s="53" t="s">
        <v>92</v>
      </c>
      <c r="K468" s="53">
        <v>224</v>
      </c>
      <c r="L468" s="55">
        <v>44224</v>
      </c>
      <c r="M468" s="56">
        <v>10726665</v>
      </c>
      <c r="N468" s="57">
        <v>8776362</v>
      </c>
      <c r="O468" s="57">
        <v>1950303</v>
      </c>
      <c r="P468" s="58"/>
      <c r="Q468" s="58"/>
      <c r="R468" s="58">
        <v>107</v>
      </c>
      <c r="S468" s="58">
        <v>1950303</v>
      </c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9">
        <f t="shared" si="50"/>
        <v>1950303</v>
      </c>
      <c r="AO468" s="60"/>
      <c r="AP468" s="61"/>
      <c r="AQ468" s="62">
        <f t="shared" si="51"/>
        <v>0</v>
      </c>
      <c r="AR468" s="63" t="s">
        <v>47</v>
      </c>
      <c r="AS468" s="21" t="s">
        <v>48</v>
      </c>
      <c r="AT468" s="21" t="s">
        <v>49</v>
      </c>
      <c r="AU468" s="64"/>
    </row>
    <row r="469" spans="1:54" ht="14.1" customHeight="1" x14ac:dyDescent="0.2">
      <c r="A469" s="53" t="s">
        <v>516</v>
      </c>
      <c r="B469" s="53" t="s">
        <v>517</v>
      </c>
      <c r="C469" s="53" t="s">
        <v>42</v>
      </c>
      <c r="D469" s="53" t="s">
        <v>43</v>
      </c>
      <c r="E469" s="53" t="s">
        <v>44</v>
      </c>
      <c r="F469" s="53">
        <v>1018458364</v>
      </c>
      <c r="G469" s="53" t="s">
        <v>528</v>
      </c>
      <c r="H469" s="84">
        <v>2707</v>
      </c>
      <c r="I469" s="114">
        <v>8368</v>
      </c>
      <c r="J469" s="53" t="s">
        <v>92</v>
      </c>
      <c r="K469" s="53">
        <v>168</v>
      </c>
      <c r="L469" s="55">
        <v>44222</v>
      </c>
      <c r="M469" s="56">
        <v>10865972</v>
      </c>
      <c r="N469" s="57">
        <v>8915669</v>
      </c>
      <c r="O469" s="57">
        <v>1950303</v>
      </c>
      <c r="P469" s="58"/>
      <c r="Q469" s="58"/>
      <c r="R469" s="58">
        <v>106</v>
      </c>
      <c r="S469" s="58">
        <v>1950303</v>
      </c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9">
        <f t="shared" si="50"/>
        <v>1950303</v>
      </c>
      <c r="AO469" s="60"/>
      <c r="AP469" s="61"/>
      <c r="AQ469" s="62">
        <f t="shared" si="51"/>
        <v>0</v>
      </c>
      <c r="AR469" s="63" t="s">
        <v>47</v>
      </c>
      <c r="AS469" s="21" t="s">
        <v>48</v>
      </c>
      <c r="AT469" s="21" t="s">
        <v>49</v>
      </c>
      <c r="AU469" s="64"/>
    </row>
    <row r="470" spans="1:54" ht="11.25" customHeight="1" x14ac:dyDescent="0.2">
      <c r="A470" s="53" t="s">
        <v>516</v>
      </c>
      <c r="B470" s="53" t="s">
        <v>517</v>
      </c>
      <c r="C470" s="53" t="s">
        <v>42</v>
      </c>
      <c r="D470" s="53" t="s">
        <v>43</v>
      </c>
      <c r="E470" s="53" t="s">
        <v>44</v>
      </c>
      <c r="F470" s="53">
        <v>79211280</v>
      </c>
      <c r="G470" s="53" t="s">
        <v>529</v>
      </c>
      <c r="H470" s="84">
        <v>2708</v>
      </c>
      <c r="I470" s="114">
        <v>8378</v>
      </c>
      <c r="J470" s="53" t="s">
        <v>92</v>
      </c>
      <c r="K470" s="53">
        <v>172</v>
      </c>
      <c r="L470" s="55">
        <v>44222</v>
      </c>
      <c r="M470" s="56">
        <v>14312246</v>
      </c>
      <c r="N470" s="57">
        <v>11743381</v>
      </c>
      <c r="O470" s="57">
        <v>2568865</v>
      </c>
      <c r="P470" s="58"/>
      <c r="Q470" s="58"/>
      <c r="R470" s="58">
        <v>112</v>
      </c>
      <c r="S470" s="58">
        <v>2568865</v>
      </c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9">
        <f t="shared" si="50"/>
        <v>2568865</v>
      </c>
      <c r="AO470" s="60"/>
      <c r="AP470" s="61"/>
      <c r="AQ470" s="62">
        <f t="shared" si="51"/>
        <v>0</v>
      </c>
      <c r="AR470" s="63" t="s">
        <v>47</v>
      </c>
      <c r="AS470" s="21" t="s">
        <v>48</v>
      </c>
      <c r="AT470" s="21" t="s">
        <v>49</v>
      </c>
      <c r="AU470" s="64"/>
    </row>
    <row r="471" spans="1:54" ht="14.1" customHeight="1" x14ac:dyDescent="0.2">
      <c r="A471" s="53" t="s">
        <v>516</v>
      </c>
      <c r="B471" s="53" t="s">
        <v>517</v>
      </c>
      <c r="C471" s="53" t="s">
        <v>42</v>
      </c>
      <c r="D471" s="53" t="s">
        <v>43</v>
      </c>
      <c r="E471" s="53" t="s">
        <v>44</v>
      </c>
      <c r="F471" s="53">
        <v>85470105</v>
      </c>
      <c r="G471" s="53" t="s">
        <v>530</v>
      </c>
      <c r="H471" s="84">
        <v>2709</v>
      </c>
      <c r="I471" s="114">
        <v>8379</v>
      </c>
      <c r="J471" s="53" t="s">
        <v>92</v>
      </c>
      <c r="K471" s="53">
        <v>175</v>
      </c>
      <c r="L471" s="55">
        <v>44222</v>
      </c>
      <c r="M471" s="56">
        <v>14312246</v>
      </c>
      <c r="N471" s="57">
        <v>11743381</v>
      </c>
      <c r="O471" s="57">
        <v>2568865</v>
      </c>
      <c r="P471" s="58"/>
      <c r="Q471" s="58"/>
      <c r="R471" s="58">
        <v>110</v>
      </c>
      <c r="S471" s="58">
        <v>2568865</v>
      </c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9">
        <f t="shared" si="50"/>
        <v>2568865</v>
      </c>
      <c r="AO471" s="60"/>
      <c r="AP471" s="61"/>
      <c r="AQ471" s="62">
        <f t="shared" si="51"/>
        <v>0</v>
      </c>
      <c r="AR471" s="63" t="s">
        <v>47</v>
      </c>
      <c r="AS471" s="21" t="s">
        <v>48</v>
      </c>
      <c r="AT471" s="21" t="s">
        <v>49</v>
      </c>
      <c r="AU471" s="64"/>
    </row>
    <row r="472" spans="1:54" ht="14.1" customHeight="1" x14ac:dyDescent="0.2">
      <c r="A472" s="53" t="s">
        <v>516</v>
      </c>
      <c r="B472" s="53" t="s">
        <v>517</v>
      </c>
      <c r="C472" s="53" t="s">
        <v>42</v>
      </c>
      <c r="D472" s="53" t="s">
        <v>43</v>
      </c>
      <c r="E472" s="53" t="s">
        <v>44</v>
      </c>
      <c r="F472" s="53">
        <v>1019071201</v>
      </c>
      <c r="G472" s="53" t="s">
        <v>531</v>
      </c>
      <c r="H472" s="84">
        <v>2710</v>
      </c>
      <c r="I472" s="114">
        <v>8367</v>
      </c>
      <c r="J472" s="53" t="s">
        <v>92</v>
      </c>
      <c r="K472" s="53">
        <v>178</v>
      </c>
      <c r="L472" s="55">
        <v>44223</v>
      </c>
      <c r="M472" s="56">
        <v>10865972</v>
      </c>
      <c r="N472" s="57">
        <v>8915669</v>
      </c>
      <c r="O472" s="57">
        <v>1950303</v>
      </c>
      <c r="P472" s="58"/>
      <c r="Q472" s="58"/>
      <c r="R472" s="58">
        <v>111</v>
      </c>
      <c r="S472" s="58">
        <v>1950303</v>
      </c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9">
        <f t="shared" si="50"/>
        <v>1950303</v>
      </c>
      <c r="AO472" s="60"/>
      <c r="AP472" s="61"/>
      <c r="AQ472" s="62">
        <f t="shared" si="51"/>
        <v>0</v>
      </c>
      <c r="AR472" s="63" t="s">
        <v>47</v>
      </c>
      <c r="AS472" s="21" t="s">
        <v>48</v>
      </c>
      <c r="AT472" s="21" t="s">
        <v>49</v>
      </c>
      <c r="AU472" s="64"/>
    </row>
    <row r="473" spans="1:54" ht="13.5" customHeight="1" x14ac:dyDescent="0.2">
      <c r="A473" s="53" t="s">
        <v>516</v>
      </c>
      <c r="B473" s="53" t="s">
        <v>517</v>
      </c>
      <c r="C473" s="53" t="s">
        <v>42</v>
      </c>
      <c r="D473" s="53" t="s">
        <v>43</v>
      </c>
      <c r="E473" s="53" t="s">
        <v>44</v>
      </c>
      <c r="F473" s="53">
        <v>1022427432</v>
      </c>
      <c r="G473" s="53" t="s">
        <v>532</v>
      </c>
      <c r="H473" s="84">
        <v>2711</v>
      </c>
      <c r="I473" s="114">
        <v>8376</v>
      </c>
      <c r="J473" s="53" t="s">
        <v>92</v>
      </c>
      <c r="K473" s="53">
        <v>181</v>
      </c>
      <c r="L473" s="55">
        <v>44223</v>
      </c>
      <c r="M473" s="56">
        <v>10865972</v>
      </c>
      <c r="N473" s="57">
        <v>8915669</v>
      </c>
      <c r="O473" s="57">
        <v>1950303</v>
      </c>
      <c r="P473" s="58"/>
      <c r="Q473" s="58"/>
      <c r="R473" s="58">
        <v>105</v>
      </c>
      <c r="S473" s="58">
        <v>1950303</v>
      </c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9">
        <f t="shared" si="50"/>
        <v>1950303</v>
      </c>
      <c r="AO473" s="60"/>
      <c r="AP473" s="61"/>
      <c r="AQ473" s="62">
        <f t="shared" si="51"/>
        <v>0</v>
      </c>
      <c r="AR473" s="63" t="s">
        <v>47</v>
      </c>
      <c r="AS473" s="21" t="s">
        <v>48</v>
      </c>
      <c r="AT473" s="21" t="s">
        <v>49</v>
      </c>
      <c r="AU473" s="64"/>
    </row>
    <row r="474" spans="1:54" ht="14.1" customHeight="1" x14ac:dyDescent="0.2">
      <c r="A474" s="53" t="s">
        <v>516</v>
      </c>
      <c r="B474" s="53" t="s">
        <v>517</v>
      </c>
      <c r="C474" s="53" t="s">
        <v>42</v>
      </c>
      <c r="D474" s="53" t="s">
        <v>43</v>
      </c>
      <c r="E474" s="53" t="s">
        <v>44</v>
      </c>
      <c r="F474" s="53">
        <v>80762016</v>
      </c>
      <c r="G474" s="53" t="s">
        <v>533</v>
      </c>
      <c r="H474" s="84">
        <v>2712</v>
      </c>
      <c r="I474" s="114">
        <v>8436</v>
      </c>
      <c r="J474" s="53" t="s">
        <v>92</v>
      </c>
      <c r="K474" s="53">
        <v>271</v>
      </c>
      <c r="L474" s="55">
        <v>44228</v>
      </c>
      <c r="M474" s="56">
        <v>6723092</v>
      </c>
      <c r="N474" s="57">
        <v>5451156</v>
      </c>
      <c r="O474" s="57">
        <v>1271936</v>
      </c>
      <c r="P474" s="58"/>
      <c r="Q474" s="58"/>
      <c r="R474" s="58">
        <v>103</v>
      </c>
      <c r="S474" s="58">
        <v>1271936</v>
      </c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9">
        <f t="shared" si="50"/>
        <v>1271936</v>
      </c>
      <c r="AO474" s="60"/>
      <c r="AP474" s="61"/>
      <c r="AQ474" s="62">
        <f t="shared" si="51"/>
        <v>0</v>
      </c>
      <c r="AR474" s="63" t="s">
        <v>47</v>
      </c>
      <c r="AS474" s="21" t="s">
        <v>48</v>
      </c>
      <c r="AT474" s="21" t="s">
        <v>49</v>
      </c>
      <c r="AU474" s="64"/>
    </row>
    <row r="475" spans="1:54" s="73" customFormat="1" ht="17.25" customHeight="1" x14ac:dyDescent="0.2">
      <c r="A475" s="66" t="str">
        <f>+A474</f>
        <v>3-01-002-02-02-03-0003-03</v>
      </c>
      <c r="B475" s="66" t="str">
        <f>+B474</f>
        <v>Servicios de dise?o y desarrollo de la tecnologia de la informacion (TI)</v>
      </c>
      <c r="C475" s="66"/>
      <c r="D475" s="66"/>
      <c r="E475" s="66"/>
      <c r="F475" s="66"/>
      <c r="G475" s="66"/>
      <c r="H475" s="67"/>
      <c r="I475" s="68"/>
      <c r="J475" s="66"/>
      <c r="K475" s="66"/>
      <c r="L475" s="69"/>
      <c r="M475" s="70"/>
      <c r="N475" s="71" t="str">
        <f>+B475</f>
        <v>Servicios de dise?o y desarrollo de la tecnologia de la informacion (TI)</v>
      </c>
      <c r="O475" s="72">
        <f>SUM(O459:O474)</f>
        <v>31329036</v>
      </c>
      <c r="P475" s="72">
        <f t="shared" ref="P475:AQ475" si="52">SUM(P459:P474)</f>
        <v>0</v>
      </c>
      <c r="Q475" s="72">
        <f t="shared" si="52"/>
        <v>0</v>
      </c>
      <c r="R475" s="72">
        <f t="shared" si="52"/>
        <v>1720</v>
      </c>
      <c r="S475" s="72">
        <f t="shared" si="52"/>
        <v>31329036</v>
      </c>
      <c r="T475" s="72">
        <f t="shared" si="52"/>
        <v>0</v>
      </c>
      <c r="U475" s="72">
        <f t="shared" si="52"/>
        <v>0</v>
      </c>
      <c r="V475" s="72">
        <f t="shared" si="52"/>
        <v>0</v>
      </c>
      <c r="W475" s="72">
        <f t="shared" si="52"/>
        <v>0</v>
      </c>
      <c r="X475" s="72">
        <f t="shared" si="52"/>
        <v>0</v>
      </c>
      <c r="Y475" s="72">
        <f t="shared" si="52"/>
        <v>0</v>
      </c>
      <c r="Z475" s="72">
        <f t="shared" si="52"/>
        <v>0</v>
      </c>
      <c r="AA475" s="72">
        <f t="shared" si="52"/>
        <v>0</v>
      </c>
      <c r="AB475" s="72">
        <f t="shared" si="52"/>
        <v>0</v>
      </c>
      <c r="AC475" s="72">
        <f t="shared" si="52"/>
        <v>0</v>
      </c>
      <c r="AD475" s="72">
        <f t="shared" si="52"/>
        <v>0</v>
      </c>
      <c r="AE475" s="72">
        <f t="shared" si="52"/>
        <v>0</v>
      </c>
      <c r="AF475" s="72">
        <f t="shared" si="52"/>
        <v>0</v>
      </c>
      <c r="AG475" s="72">
        <f t="shared" si="52"/>
        <v>0</v>
      </c>
      <c r="AH475" s="72">
        <f t="shared" si="52"/>
        <v>0</v>
      </c>
      <c r="AI475" s="72">
        <f t="shared" si="52"/>
        <v>0</v>
      </c>
      <c r="AJ475" s="72">
        <f t="shared" si="52"/>
        <v>0</v>
      </c>
      <c r="AK475" s="72">
        <f t="shared" si="52"/>
        <v>0</v>
      </c>
      <c r="AL475" s="72">
        <f t="shared" si="52"/>
        <v>0</v>
      </c>
      <c r="AM475" s="72">
        <f t="shared" si="52"/>
        <v>0</v>
      </c>
      <c r="AN475" s="72">
        <f t="shared" si="52"/>
        <v>31329036</v>
      </c>
      <c r="AO475" s="72">
        <f t="shared" si="52"/>
        <v>0</v>
      </c>
      <c r="AP475" s="72">
        <f t="shared" si="52"/>
        <v>0</v>
      </c>
      <c r="AQ475" s="72">
        <f t="shared" si="52"/>
        <v>0</v>
      </c>
      <c r="AR475" s="63"/>
      <c r="AU475" s="64"/>
      <c r="AW475" s="21"/>
      <c r="AX475" s="21"/>
      <c r="AY475" s="21"/>
    </row>
    <row r="476" spans="1:54" ht="14.1" customHeight="1" x14ac:dyDescent="0.2">
      <c r="A476" s="53" t="s">
        <v>534</v>
      </c>
      <c r="B476" s="53" t="s">
        <v>535</v>
      </c>
      <c r="C476" s="53" t="s">
        <v>189</v>
      </c>
      <c r="D476" s="53" t="s">
        <v>190</v>
      </c>
      <c r="E476" s="53" t="s">
        <v>90</v>
      </c>
      <c r="F476" s="53">
        <v>900681523</v>
      </c>
      <c r="G476" s="53" t="s">
        <v>536</v>
      </c>
      <c r="H476" s="118">
        <v>1445</v>
      </c>
      <c r="I476" s="86">
        <v>4401</v>
      </c>
      <c r="J476" s="53" t="s">
        <v>98</v>
      </c>
      <c r="K476" s="53">
        <v>1176</v>
      </c>
      <c r="L476" s="55">
        <v>44348</v>
      </c>
      <c r="M476" s="87">
        <v>36000000</v>
      </c>
      <c r="N476" s="57">
        <v>27000000</v>
      </c>
      <c r="O476" s="88">
        <v>9000000</v>
      </c>
      <c r="P476" s="58"/>
      <c r="Q476" s="58"/>
      <c r="R476" s="58">
        <v>405</v>
      </c>
      <c r="S476" s="58">
        <v>4500000</v>
      </c>
      <c r="T476" s="58">
        <v>2723</v>
      </c>
      <c r="U476" s="58">
        <v>4500000</v>
      </c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9">
        <f t="shared" si="50"/>
        <v>9000000</v>
      </c>
      <c r="AO476" s="60"/>
      <c r="AP476" s="61"/>
      <c r="AQ476" s="62">
        <f t="shared" si="51"/>
        <v>0</v>
      </c>
      <c r="AR476" s="63" t="s">
        <v>47</v>
      </c>
      <c r="AS476" s="21" t="s">
        <v>48</v>
      </c>
      <c r="AT476" s="21" t="s">
        <v>49</v>
      </c>
      <c r="AU476" s="64"/>
    </row>
    <row r="477" spans="1:54" ht="14.1" customHeight="1" x14ac:dyDescent="0.2">
      <c r="A477" s="53" t="s">
        <v>534</v>
      </c>
      <c r="B477" s="53" t="s">
        <v>535</v>
      </c>
      <c r="C477" s="53" t="s">
        <v>144</v>
      </c>
      <c r="D477" s="53" t="s">
        <v>145</v>
      </c>
      <c r="E477" s="53" t="s">
        <v>90</v>
      </c>
      <c r="F477" s="53">
        <v>900681523</v>
      </c>
      <c r="G477" s="53" t="s">
        <v>536</v>
      </c>
      <c r="H477" s="118">
        <v>2094</v>
      </c>
      <c r="I477" s="86">
        <v>6515</v>
      </c>
      <c r="J477" s="53" t="s">
        <v>98</v>
      </c>
      <c r="K477" s="53">
        <v>1547</v>
      </c>
      <c r="L477" s="55">
        <v>44441</v>
      </c>
      <c r="M477" s="87">
        <v>15000000</v>
      </c>
      <c r="N477" s="57">
        <v>11250000</v>
      </c>
      <c r="O477" s="88">
        <v>3750000</v>
      </c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9">
        <f t="shared" si="50"/>
        <v>0</v>
      </c>
      <c r="AO477" s="60"/>
      <c r="AP477" s="61"/>
      <c r="AQ477" s="62">
        <f t="shared" si="51"/>
        <v>3750000</v>
      </c>
      <c r="AR477" s="63" t="s">
        <v>47</v>
      </c>
      <c r="AS477" s="21" t="s">
        <v>48</v>
      </c>
      <c r="AT477" s="21" t="s">
        <v>49</v>
      </c>
      <c r="AU477" s="64"/>
    </row>
    <row r="478" spans="1:54" s="73" customFormat="1" ht="17.25" customHeight="1" x14ac:dyDescent="0.2">
      <c r="A478" s="66" t="str">
        <f>+A477</f>
        <v>3-01-002-02-02-03-0003-10</v>
      </c>
      <c r="B478" s="66" t="str">
        <f>+B477</f>
        <v>Servicios de publicidad y el suministro de espacio o tiempo publicitarios</v>
      </c>
      <c r="C478" s="66"/>
      <c r="D478" s="66"/>
      <c r="E478" s="66"/>
      <c r="F478" s="66"/>
      <c r="G478" s="66"/>
      <c r="H478" s="67"/>
      <c r="I478" s="68"/>
      <c r="J478" s="66"/>
      <c r="K478" s="66"/>
      <c r="L478" s="69"/>
      <c r="M478" s="70"/>
      <c r="N478" s="71" t="str">
        <f>+B478</f>
        <v>Servicios de publicidad y el suministro de espacio o tiempo publicitarios</v>
      </c>
      <c r="O478" s="72">
        <f>SUM(O476:O477)</f>
        <v>12750000</v>
      </c>
      <c r="P478" s="72">
        <f t="shared" ref="P478:AQ478" si="53">SUM(P476:P477)</f>
        <v>0</v>
      </c>
      <c r="Q478" s="72">
        <f t="shared" si="53"/>
        <v>0</v>
      </c>
      <c r="R478" s="72">
        <f t="shared" si="53"/>
        <v>405</v>
      </c>
      <c r="S478" s="72">
        <f t="shared" si="53"/>
        <v>4500000</v>
      </c>
      <c r="T478" s="72">
        <f t="shared" si="53"/>
        <v>2723</v>
      </c>
      <c r="U478" s="72">
        <f t="shared" si="53"/>
        <v>4500000</v>
      </c>
      <c r="V478" s="72">
        <f t="shared" si="53"/>
        <v>0</v>
      </c>
      <c r="W478" s="72">
        <f t="shared" si="53"/>
        <v>0</v>
      </c>
      <c r="X478" s="72">
        <f t="shared" si="53"/>
        <v>0</v>
      </c>
      <c r="Y478" s="72">
        <f t="shared" si="53"/>
        <v>0</v>
      </c>
      <c r="Z478" s="72">
        <f t="shared" si="53"/>
        <v>0</v>
      </c>
      <c r="AA478" s="72">
        <f t="shared" si="53"/>
        <v>0</v>
      </c>
      <c r="AB478" s="72">
        <f t="shared" si="53"/>
        <v>0</v>
      </c>
      <c r="AC478" s="72">
        <f t="shared" si="53"/>
        <v>0</v>
      </c>
      <c r="AD478" s="72">
        <f t="shared" si="53"/>
        <v>0</v>
      </c>
      <c r="AE478" s="72">
        <f t="shared" si="53"/>
        <v>0</v>
      </c>
      <c r="AF478" s="72">
        <f t="shared" si="53"/>
        <v>0</v>
      </c>
      <c r="AG478" s="72">
        <f t="shared" si="53"/>
        <v>0</v>
      </c>
      <c r="AH478" s="72">
        <f t="shared" si="53"/>
        <v>0</v>
      </c>
      <c r="AI478" s="72">
        <f t="shared" si="53"/>
        <v>0</v>
      </c>
      <c r="AJ478" s="72">
        <f t="shared" si="53"/>
        <v>0</v>
      </c>
      <c r="AK478" s="72">
        <f t="shared" si="53"/>
        <v>0</v>
      </c>
      <c r="AL478" s="72">
        <f t="shared" si="53"/>
        <v>0</v>
      </c>
      <c r="AM478" s="72">
        <f t="shared" si="53"/>
        <v>0</v>
      </c>
      <c r="AN478" s="72">
        <f t="shared" si="53"/>
        <v>9000000</v>
      </c>
      <c r="AO478" s="72">
        <f t="shared" si="53"/>
        <v>0</v>
      </c>
      <c r="AP478" s="72">
        <f t="shared" si="53"/>
        <v>0</v>
      </c>
      <c r="AQ478" s="72">
        <f t="shared" si="53"/>
        <v>3750000</v>
      </c>
      <c r="AR478" s="63"/>
      <c r="AU478" s="64"/>
      <c r="AW478" s="21"/>
      <c r="AX478" s="21"/>
      <c r="AY478" s="21"/>
    </row>
    <row r="479" spans="1:54" ht="14.1" customHeight="1" x14ac:dyDescent="0.2">
      <c r="A479" s="53" t="s">
        <v>537</v>
      </c>
      <c r="B479" s="53" t="s">
        <v>538</v>
      </c>
      <c r="C479" s="53" t="s">
        <v>88</v>
      </c>
      <c r="D479" s="53" t="s">
        <v>89</v>
      </c>
      <c r="E479" s="53" t="s">
        <v>44</v>
      </c>
      <c r="F479" s="53">
        <v>52217171</v>
      </c>
      <c r="G479" s="53" t="s">
        <v>539</v>
      </c>
      <c r="H479" s="103">
        <v>2509</v>
      </c>
      <c r="I479" s="103">
        <v>8426</v>
      </c>
      <c r="J479" s="53" t="s">
        <v>92</v>
      </c>
      <c r="K479" s="53">
        <v>292</v>
      </c>
      <c r="L479" s="55">
        <v>44229</v>
      </c>
      <c r="M479" s="97">
        <v>19250000</v>
      </c>
      <c r="N479" s="57">
        <v>14750000</v>
      </c>
      <c r="O479" s="105">
        <v>4500000</v>
      </c>
      <c r="P479" s="58"/>
      <c r="Q479" s="58"/>
      <c r="R479" s="58">
        <v>656</v>
      </c>
      <c r="S479" s="58">
        <v>4500000</v>
      </c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9">
        <f t="shared" si="50"/>
        <v>4500000</v>
      </c>
      <c r="AO479" s="60"/>
      <c r="AP479" s="61"/>
      <c r="AQ479" s="62">
        <f t="shared" si="51"/>
        <v>0</v>
      </c>
      <c r="AR479" s="63" t="s">
        <v>47</v>
      </c>
      <c r="AS479" s="21" t="s">
        <v>114</v>
      </c>
      <c r="AT479" s="21" t="s">
        <v>115</v>
      </c>
      <c r="AU479" s="64"/>
      <c r="BB479" s="93"/>
    </row>
    <row r="480" spans="1:54" ht="14.1" customHeight="1" x14ac:dyDescent="0.2">
      <c r="A480" s="53" t="s">
        <v>537</v>
      </c>
      <c r="B480" s="53" t="s">
        <v>538</v>
      </c>
      <c r="C480" s="53" t="s">
        <v>88</v>
      </c>
      <c r="D480" s="53" t="s">
        <v>89</v>
      </c>
      <c r="E480" s="53" t="s">
        <v>44</v>
      </c>
      <c r="F480" s="53">
        <v>52154488</v>
      </c>
      <c r="G480" s="53" t="s">
        <v>540</v>
      </c>
      <c r="H480" s="103">
        <v>2511</v>
      </c>
      <c r="I480" s="103">
        <v>8425</v>
      </c>
      <c r="J480" s="53" t="s">
        <v>92</v>
      </c>
      <c r="K480" s="53">
        <v>486</v>
      </c>
      <c r="L480" s="55">
        <v>44237</v>
      </c>
      <c r="M480" s="97">
        <v>12537659</v>
      </c>
      <c r="N480" s="57">
        <v>9266965</v>
      </c>
      <c r="O480" s="105">
        <v>3270694</v>
      </c>
      <c r="P480" s="58"/>
      <c r="Q480" s="58"/>
      <c r="R480" s="58">
        <v>658</v>
      </c>
      <c r="S480" s="58">
        <v>3270694</v>
      </c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9">
        <f t="shared" si="50"/>
        <v>3270694</v>
      </c>
      <c r="AO480" s="60"/>
      <c r="AP480" s="61"/>
      <c r="AQ480" s="62">
        <f t="shared" si="51"/>
        <v>0</v>
      </c>
      <c r="AR480" s="63" t="s">
        <v>47</v>
      </c>
      <c r="AS480" s="21" t="s">
        <v>114</v>
      </c>
      <c r="AT480" s="21" t="s">
        <v>115</v>
      </c>
      <c r="AU480" s="64"/>
      <c r="BB480" s="93"/>
    </row>
    <row r="481" spans="1:54" ht="14.1" customHeight="1" x14ac:dyDescent="0.2">
      <c r="A481" s="53" t="s">
        <v>537</v>
      </c>
      <c r="B481" s="53" t="s">
        <v>538</v>
      </c>
      <c r="C481" s="53" t="s">
        <v>88</v>
      </c>
      <c r="D481" s="53" t="s">
        <v>89</v>
      </c>
      <c r="E481" s="53" t="s">
        <v>44</v>
      </c>
      <c r="F481" s="53">
        <v>1032485616</v>
      </c>
      <c r="G481" s="53" t="s">
        <v>541</v>
      </c>
      <c r="H481" s="103">
        <v>2512</v>
      </c>
      <c r="I481" s="103">
        <v>8361</v>
      </c>
      <c r="J481" s="53" t="s">
        <v>92</v>
      </c>
      <c r="K481" s="53">
        <v>487</v>
      </c>
      <c r="L481" s="55">
        <v>44237</v>
      </c>
      <c r="M481" s="97">
        <v>9612206</v>
      </c>
      <c r="N481" s="57">
        <v>7104674</v>
      </c>
      <c r="O481" s="105">
        <v>2507532</v>
      </c>
      <c r="P481" s="58"/>
      <c r="Q481" s="58"/>
      <c r="R481" s="58">
        <v>659</v>
      </c>
      <c r="S481" s="58">
        <v>2507532</v>
      </c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9">
        <f t="shared" si="50"/>
        <v>2507532</v>
      </c>
      <c r="AO481" s="60"/>
      <c r="AP481" s="61"/>
      <c r="AQ481" s="62">
        <f t="shared" si="51"/>
        <v>0</v>
      </c>
      <c r="AR481" s="63" t="s">
        <v>47</v>
      </c>
      <c r="AS481" s="21" t="s">
        <v>114</v>
      </c>
      <c r="AT481" s="21" t="s">
        <v>115</v>
      </c>
      <c r="AU481" s="64"/>
      <c r="BB481" s="93"/>
    </row>
    <row r="482" spans="1:54" ht="14.1" customHeight="1" x14ac:dyDescent="0.2">
      <c r="A482" s="53" t="s">
        <v>537</v>
      </c>
      <c r="B482" s="53" t="s">
        <v>538</v>
      </c>
      <c r="C482" s="53" t="s">
        <v>88</v>
      </c>
      <c r="D482" s="53" t="s">
        <v>89</v>
      </c>
      <c r="E482" s="53" t="s">
        <v>44</v>
      </c>
      <c r="F482" s="53">
        <v>52966197</v>
      </c>
      <c r="G482" s="53" t="s">
        <v>542</v>
      </c>
      <c r="H482" s="103">
        <v>2513</v>
      </c>
      <c r="I482" s="103">
        <v>8457</v>
      </c>
      <c r="J482" s="53" t="s">
        <v>113</v>
      </c>
      <c r="K482" s="53">
        <v>496</v>
      </c>
      <c r="L482" s="55">
        <v>44237</v>
      </c>
      <c r="M482" s="97">
        <v>14490000</v>
      </c>
      <c r="N482" s="57">
        <v>10710000</v>
      </c>
      <c r="O482" s="105">
        <v>3780000</v>
      </c>
      <c r="P482" s="58"/>
      <c r="Q482" s="58"/>
      <c r="R482" s="58">
        <v>411</v>
      </c>
      <c r="S482" s="58">
        <v>3780000</v>
      </c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9">
        <f t="shared" si="50"/>
        <v>3780000</v>
      </c>
      <c r="AO482" s="60"/>
      <c r="AP482" s="61"/>
      <c r="AQ482" s="62">
        <f t="shared" si="51"/>
        <v>0</v>
      </c>
      <c r="AR482" s="63" t="s">
        <v>47</v>
      </c>
      <c r="AS482" s="21" t="s">
        <v>114</v>
      </c>
      <c r="AT482" s="21" t="s">
        <v>115</v>
      </c>
      <c r="AU482" s="64"/>
    </row>
    <row r="483" spans="1:54" ht="14.1" customHeight="1" x14ac:dyDescent="0.2">
      <c r="A483" s="53" t="s">
        <v>537</v>
      </c>
      <c r="B483" s="53" t="s">
        <v>538</v>
      </c>
      <c r="C483" s="53" t="s">
        <v>88</v>
      </c>
      <c r="D483" s="53" t="s">
        <v>89</v>
      </c>
      <c r="E483" s="53" t="s">
        <v>44</v>
      </c>
      <c r="F483" s="53">
        <v>1018421215</v>
      </c>
      <c r="G483" s="53" t="s">
        <v>543</v>
      </c>
      <c r="H483" s="103">
        <v>2514</v>
      </c>
      <c r="I483" s="103">
        <v>8302</v>
      </c>
      <c r="J483" s="53" t="s">
        <v>92</v>
      </c>
      <c r="K483" s="53">
        <v>726</v>
      </c>
      <c r="L483" s="55">
        <v>44257</v>
      </c>
      <c r="M483" s="97">
        <v>8497747</v>
      </c>
      <c r="N483" s="57">
        <v>5990215</v>
      </c>
      <c r="O483" s="105">
        <v>2507532</v>
      </c>
      <c r="P483" s="58"/>
      <c r="Q483" s="58"/>
      <c r="R483" s="58">
        <v>657</v>
      </c>
      <c r="S483" s="58">
        <v>2507532</v>
      </c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9">
        <f t="shared" si="50"/>
        <v>2507532</v>
      </c>
      <c r="AO483" s="60"/>
      <c r="AP483" s="61"/>
      <c r="AQ483" s="62">
        <f t="shared" si="51"/>
        <v>0</v>
      </c>
      <c r="AR483" s="63" t="s">
        <v>47</v>
      </c>
      <c r="AS483" s="21" t="s">
        <v>114</v>
      </c>
      <c r="AT483" s="21" t="s">
        <v>115</v>
      </c>
      <c r="AU483" s="64"/>
      <c r="BB483" s="93"/>
    </row>
    <row r="484" spans="1:54" ht="14.1" customHeight="1" x14ac:dyDescent="0.2">
      <c r="A484" s="53" t="s">
        <v>537</v>
      </c>
      <c r="B484" s="53" t="s">
        <v>538</v>
      </c>
      <c r="C484" s="53" t="s">
        <v>125</v>
      </c>
      <c r="D484" s="53" t="s">
        <v>89</v>
      </c>
      <c r="E484" s="53" t="s">
        <v>44</v>
      </c>
      <c r="F484" s="53">
        <v>80746381</v>
      </c>
      <c r="G484" s="53" t="s">
        <v>544</v>
      </c>
      <c r="H484" s="103">
        <v>3514</v>
      </c>
      <c r="I484" s="103">
        <v>10522</v>
      </c>
      <c r="J484" s="53" t="s">
        <v>92</v>
      </c>
      <c r="K484" s="53">
        <v>1789</v>
      </c>
      <c r="L484" s="55">
        <v>44551</v>
      </c>
      <c r="M484" s="97">
        <v>13355333</v>
      </c>
      <c r="N484" s="57">
        <v>0</v>
      </c>
      <c r="O484" s="105">
        <v>13355333</v>
      </c>
      <c r="P484" s="58"/>
      <c r="Q484" s="58"/>
      <c r="R484" s="58"/>
      <c r="S484" s="58"/>
      <c r="T484" s="58" t="s">
        <v>545</v>
      </c>
      <c r="U484" s="58">
        <f>2374281+8903555+2077496</f>
        <v>13355332</v>
      </c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9">
        <f t="shared" si="50"/>
        <v>13355332</v>
      </c>
      <c r="AO484" s="60"/>
      <c r="AP484" s="61"/>
      <c r="AQ484" s="62">
        <f t="shared" si="51"/>
        <v>1</v>
      </c>
      <c r="AR484" s="63" t="s">
        <v>47</v>
      </c>
      <c r="AS484" s="21" t="s">
        <v>114</v>
      </c>
      <c r="AT484" s="21" t="s">
        <v>115</v>
      </c>
      <c r="AU484" s="64"/>
    </row>
    <row r="485" spans="1:54" ht="14.1" customHeight="1" x14ac:dyDescent="0.2">
      <c r="A485" s="53" t="s">
        <v>537</v>
      </c>
      <c r="B485" s="53" t="s">
        <v>538</v>
      </c>
      <c r="C485" s="53" t="s">
        <v>125</v>
      </c>
      <c r="D485" s="53" t="s">
        <v>89</v>
      </c>
      <c r="E485" s="53" t="s">
        <v>44</v>
      </c>
      <c r="F485" s="53">
        <v>1032441696</v>
      </c>
      <c r="G485" s="53" t="s">
        <v>546</v>
      </c>
      <c r="H485" s="103">
        <v>3515</v>
      </c>
      <c r="I485" s="103">
        <v>10551</v>
      </c>
      <c r="J485" s="53" t="s">
        <v>92</v>
      </c>
      <c r="K485" s="53">
        <v>1794</v>
      </c>
      <c r="L485" s="55">
        <v>44553</v>
      </c>
      <c r="M485" s="97">
        <v>7200000</v>
      </c>
      <c r="N485" s="57">
        <v>0</v>
      </c>
      <c r="O485" s="105">
        <v>7200000</v>
      </c>
      <c r="P485" s="58"/>
      <c r="Q485" s="58"/>
      <c r="R485" s="58">
        <v>660</v>
      </c>
      <c r="S485" s="58">
        <v>4600000</v>
      </c>
      <c r="T485" s="58">
        <v>1362</v>
      </c>
      <c r="U485" s="58">
        <v>1600000</v>
      </c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9">
        <f t="shared" si="50"/>
        <v>6200000</v>
      </c>
      <c r="AO485" s="60"/>
      <c r="AP485" s="61"/>
      <c r="AQ485" s="62">
        <f t="shared" si="51"/>
        <v>1000000</v>
      </c>
      <c r="AR485" s="63" t="s">
        <v>47</v>
      </c>
      <c r="AS485" s="21" t="s">
        <v>114</v>
      </c>
      <c r="AT485" s="21" t="s">
        <v>115</v>
      </c>
      <c r="AU485" s="64"/>
      <c r="BB485" s="93"/>
    </row>
    <row r="486" spans="1:54" s="73" customFormat="1" ht="17.25" customHeight="1" x14ac:dyDescent="0.2">
      <c r="A486" s="66" t="str">
        <f>+A485</f>
        <v>3-01-002-02-02-03-0003-110</v>
      </c>
      <c r="B486" s="66" t="str">
        <f>+B485</f>
        <v>Servicios de consultoria en administracion y servicios de gestion  servicios de tecnologia de la informacion -  Contratistas Rectoria</v>
      </c>
      <c r="C486" s="66"/>
      <c r="D486" s="66"/>
      <c r="E486" s="66"/>
      <c r="F486" s="66"/>
      <c r="G486" s="66"/>
      <c r="H486" s="67"/>
      <c r="I486" s="68"/>
      <c r="J486" s="66"/>
      <c r="K486" s="66"/>
      <c r="L486" s="69"/>
      <c r="M486" s="70"/>
      <c r="N486" s="71" t="str">
        <f>+B486</f>
        <v>Servicios de consultoria en administracion y servicios de gestion  servicios de tecnologia de la informacion -  Contratistas Rectoria</v>
      </c>
      <c r="O486" s="72">
        <f>SUM(O479:O485)</f>
        <v>37121091</v>
      </c>
      <c r="P486" s="72">
        <f t="shared" ref="P486:AQ486" si="54">SUM(P479:P485)</f>
        <v>0</v>
      </c>
      <c r="Q486" s="72">
        <f t="shared" si="54"/>
        <v>0</v>
      </c>
      <c r="R486" s="72">
        <f t="shared" si="54"/>
        <v>3701</v>
      </c>
      <c r="S486" s="72">
        <f t="shared" si="54"/>
        <v>21165758</v>
      </c>
      <c r="T486" s="72">
        <f t="shared" si="54"/>
        <v>1362</v>
      </c>
      <c r="U486" s="72">
        <f t="shared" si="54"/>
        <v>14955332</v>
      </c>
      <c r="V486" s="72">
        <f t="shared" si="54"/>
        <v>0</v>
      </c>
      <c r="W486" s="72">
        <f t="shared" si="54"/>
        <v>0</v>
      </c>
      <c r="X486" s="72">
        <f t="shared" si="54"/>
        <v>0</v>
      </c>
      <c r="Y486" s="72">
        <f t="shared" si="54"/>
        <v>0</v>
      </c>
      <c r="Z486" s="72">
        <f t="shared" si="54"/>
        <v>0</v>
      </c>
      <c r="AA486" s="72">
        <f t="shared" si="54"/>
        <v>0</v>
      </c>
      <c r="AB486" s="72">
        <f t="shared" si="54"/>
        <v>0</v>
      </c>
      <c r="AC486" s="72">
        <f t="shared" si="54"/>
        <v>0</v>
      </c>
      <c r="AD486" s="72">
        <f t="shared" si="54"/>
        <v>0</v>
      </c>
      <c r="AE486" s="72">
        <f t="shared" si="54"/>
        <v>0</v>
      </c>
      <c r="AF486" s="72">
        <f t="shared" si="54"/>
        <v>0</v>
      </c>
      <c r="AG486" s="72">
        <f t="shared" si="54"/>
        <v>0</v>
      </c>
      <c r="AH486" s="72">
        <f t="shared" si="54"/>
        <v>0</v>
      </c>
      <c r="AI486" s="72">
        <f t="shared" si="54"/>
        <v>0</v>
      </c>
      <c r="AJ486" s="72">
        <f t="shared" si="54"/>
        <v>0</v>
      </c>
      <c r="AK486" s="72">
        <f t="shared" si="54"/>
        <v>0</v>
      </c>
      <c r="AL486" s="72">
        <f t="shared" si="54"/>
        <v>0</v>
      </c>
      <c r="AM486" s="72">
        <f t="shared" si="54"/>
        <v>0</v>
      </c>
      <c r="AN486" s="72">
        <f t="shared" si="54"/>
        <v>36121090</v>
      </c>
      <c r="AO486" s="72">
        <f t="shared" si="54"/>
        <v>0</v>
      </c>
      <c r="AP486" s="72">
        <f t="shared" si="54"/>
        <v>0</v>
      </c>
      <c r="AQ486" s="72">
        <f t="shared" si="54"/>
        <v>1000001</v>
      </c>
      <c r="AR486" s="63"/>
      <c r="AU486" s="64"/>
      <c r="AW486" s="21"/>
      <c r="AX486" s="21"/>
      <c r="AY486" s="21"/>
    </row>
    <row r="487" spans="1:54" ht="14.1" customHeight="1" x14ac:dyDescent="0.2">
      <c r="A487" s="53" t="s">
        <v>547</v>
      </c>
      <c r="B487" s="53" t="s">
        <v>548</v>
      </c>
      <c r="C487" s="53" t="s">
        <v>125</v>
      </c>
      <c r="D487" s="53" t="s">
        <v>549</v>
      </c>
      <c r="E487" s="53" t="s">
        <v>44</v>
      </c>
      <c r="F487" s="53">
        <v>79547843</v>
      </c>
      <c r="G487" s="53" t="s">
        <v>550</v>
      </c>
      <c r="H487" s="96">
        <v>390</v>
      </c>
      <c r="I487" s="119">
        <v>1485</v>
      </c>
      <c r="J487" s="53" t="s">
        <v>92</v>
      </c>
      <c r="K487" s="53">
        <v>229</v>
      </c>
      <c r="L487" s="55">
        <v>44228</v>
      </c>
      <c r="M487" s="120">
        <v>48061030</v>
      </c>
      <c r="N487" s="57">
        <v>45971420</v>
      </c>
      <c r="O487" s="121">
        <v>2089610</v>
      </c>
      <c r="P487" s="58"/>
      <c r="Q487" s="58"/>
      <c r="R487" s="58">
        <v>26</v>
      </c>
      <c r="S487" s="58">
        <v>2089610</v>
      </c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9">
        <f t="shared" si="50"/>
        <v>2089610</v>
      </c>
      <c r="AO487" s="60"/>
      <c r="AP487" s="61"/>
      <c r="AQ487" s="62">
        <f t="shared" si="51"/>
        <v>0</v>
      </c>
      <c r="AR487" s="63" t="s">
        <v>47</v>
      </c>
      <c r="AS487" s="21" t="s">
        <v>114</v>
      </c>
      <c r="AT487" s="21" t="s">
        <v>115</v>
      </c>
      <c r="AU487" s="64"/>
      <c r="BB487" s="93"/>
    </row>
    <row r="488" spans="1:54" ht="14.1" customHeight="1" x14ac:dyDescent="0.2">
      <c r="A488" s="53" t="s">
        <v>547</v>
      </c>
      <c r="B488" s="53" t="s">
        <v>548</v>
      </c>
      <c r="C488" s="53" t="s">
        <v>125</v>
      </c>
      <c r="D488" s="53" t="s">
        <v>549</v>
      </c>
      <c r="E488" s="53" t="s">
        <v>44</v>
      </c>
      <c r="F488" s="53">
        <v>1015402849</v>
      </c>
      <c r="G488" s="53" t="s">
        <v>551</v>
      </c>
      <c r="H488" s="96">
        <v>391</v>
      </c>
      <c r="I488" s="119">
        <v>1487</v>
      </c>
      <c r="J488" s="53" t="s">
        <v>92</v>
      </c>
      <c r="K488" s="53">
        <v>216</v>
      </c>
      <c r="L488" s="55">
        <v>44228</v>
      </c>
      <c r="M488" s="120">
        <v>62688294</v>
      </c>
      <c r="N488" s="57">
        <v>59962716</v>
      </c>
      <c r="O488" s="121">
        <v>2725578</v>
      </c>
      <c r="P488" s="58"/>
      <c r="Q488" s="58"/>
      <c r="R488" s="58">
        <v>28</v>
      </c>
      <c r="S488" s="58">
        <v>2725578</v>
      </c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9">
        <f t="shared" si="50"/>
        <v>2725578</v>
      </c>
      <c r="AO488" s="60"/>
      <c r="AP488" s="61"/>
      <c r="AQ488" s="62">
        <f t="shared" si="51"/>
        <v>0</v>
      </c>
      <c r="AR488" s="63" t="s">
        <v>47</v>
      </c>
      <c r="AS488" s="21" t="s">
        <v>114</v>
      </c>
      <c r="AT488" s="21" t="s">
        <v>115</v>
      </c>
      <c r="AU488" s="64"/>
    </row>
    <row r="489" spans="1:54" ht="14.1" customHeight="1" x14ac:dyDescent="0.2">
      <c r="A489" s="53" t="s">
        <v>547</v>
      </c>
      <c r="B489" s="53" t="s">
        <v>548</v>
      </c>
      <c r="C489" s="53" t="s">
        <v>125</v>
      </c>
      <c r="D489" s="53" t="s">
        <v>549</v>
      </c>
      <c r="E489" s="53" t="s">
        <v>44</v>
      </c>
      <c r="F489" s="53">
        <v>1022383537</v>
      </c>
      <c r="G489" s="53" t="s">
        <v>552</v>
      </c>
      <c r="H489" s="96">
        <v>393</v>
      </c>
      <c r="I489" s="119">
        <v>1486</v>
      </c>
      <c r="J489" s="53" t="s">
        <v>92</v>
      </c>
      <c r="K489" s="53">
        <v>221</v>
      </c>
      <c r="L489" s="55">
        <v>44228</v>
      </c>
      <c r="M489" s="120">
        <v>31344147</v>
      </c>
      <c r="N489" s="57">
        <v>29981358</v>
      </c>
      <c r="O489" s="121">
        <v>1362789</v>
      </c>
      <c r="P489" s="58"/>
      <c r="Q489" s="58"/>
      <c r="R489" s="58">
        <v>25</v>
      </c>
      <c r="S489" s="58">
        <v>1362789</v>
      </c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9">
        <f t="shared" si="50"/>
        <v>1362789</v>
      </c>
      <c r="AO489" s="60"/>
      <c r="AP489" s="61"/>
      <c r="AQ489" s="62">
        <f t="shared" si="51"/>
        <v>0</v>
      </c>
      <c r="AR489" s="63" t="s">
        <v>47</v>
      </c>
      <c r="AS489" s="21" t="s">
        <v>114</v>
      </c>
      <c r="AT489" s="21" t="s">
        <v>115</v>
      </c>
      <c r="AU489" s="64"/>
    </row>
    <row r="490" spans="1:54" ht="14.1" customHeight="1" x14ac:dyDescent="0.2">
      <c r="A490" s="53" t="s">
        <v>547</v>
      </c>
      <c r="B490" s="53" t="s">
        <v>548</v>
      </c>
      <c r="C490" s="53" t="s">
        <v>125</v>
      </c>
      <c r="D490" s="53" t="s">
        <v>549</v>
      </c>
      <c r="E490" s="53" t="s">
        <v>44</v>
      </c>
      <c r="F490" s="53">
        <v>1069748396</v>
      </c>
      <c r="G490" s="53" t="s">
        <v>553</v>
      </c>
      <c r="H490" s="96">
        <v>395</v>
      </c>
      <c r="I490" s="119">
        <v>1461</v>
      </c>
      <c r="J490" s="53" t="s">
        <v>92</v>
      </c>
      <c r="K490" s="53">
        <v>220</v>
      </c>
      <c r="L490" s="55">
        <v>44225</v>
      </c>
      <c r="M490" s="97">
        <v>48061030</v>
      </c>
      <c r="N490" s="57">
        <v>45971420</v>
      </c>
      <c r="O490" s="109">
        <v>2089610</v>
      </c>
      <c r="P490" s="58"/>
      <c r="Q490" s="58"/>
      <c r="R490" s="58">
        <v>24</v>
      </c>
      <c r="S490" s="58">
        <v>2089610</v>
      </c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9">
        <f t="shared" si="50"/>
        <v>2089610</v>
      </c>
      <c r="AO490" s="60"/>
      <c r="AP490" s="61"/>
      <c r="AQ490" s="62">
        <f t="shared" si="51"/>
        <v>0</v>
      </c>
      <c r="AR490" s="63" t="s">
        <v>47</v>
      </c>
      <c r="AS490" s="21" t="s">
        <v>114</v>
      </c>
      <c r="AT490" s="21" t="s">
        <v>115</v>
      </c>
      <c r="AU490" s="64"/>
    </row>
    <row r="491" spans="1:54" ht="14.1" customHeight="1" x14ac:dyDescent="0.2">
      <c r="A491" s="53" t="s">
        <v>547</v>
      </c>
      <c r="B491" s="53" t="s">
        <v>548</v>
      </c>
      <c r="C491" s="53" t="s">
        <v>125</v>
      </c>
      <c r="D491" s="53" t="s">
        <v>549</v>
      </c>
      <c r="E491" s="53" t="s">
        <v>44</v>
      </c>
      <c r="F491" s="53">
        <v>1018474094</v>
      </c>
      <c r="G491" s="53" t="s">
        <v>554</v>
      </c>
      <c r="H491" s="96">
        <v>396</v>
      </c>
      <c r="I491" s="119">
        <v>1460</v>
      </c>
      <c r="J491" s="53" t="s">
        <v>92</v>
      </c>
      <c r="K491" s="53">
        <v>227</v>
      </c>
      <c r="L491" s="55">
        <v>44225</v>
      </c>
      <c r="M491" s="97">
        <v>62688294</v>
      </c>
      <c r="N491" s="57">
        <v>59962716</v>
      </c>
      <c r="O491" s="109">
        <v>2725578</v>
      </c>
      <c r="P491" s="58"/>
      <c r="Q491" s="58"/>
      <c r="R491" s="58">
        <v>27</v>
      </c>
      <c r="S491" s="58">
        <v>2725578</v>
      </c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9">
        <f t="shared" si="50"/>
        <v>2725578</v>
      </c>
      <c r="AO491" s="60"/>
      <c r="AP491" s="61"/>
      <c r="AQ491" s="62">
        <f t="shared" si="51"/>
        <v>0</v>
      </c>
      <c r="AR491" s="63" t="s">
        <v>47</v>
      </c>
      <c r="AS491" s="21" t="s">
        <v>114</v>
      </c>
      <c r="AT491" s="21" t="s">
        <v>115</v>
      </c>
      <c r="AU491" s="64"/>
    </row>
    <row r="492" spans="1:54" ht="14.1" customHeight="1" x14ac:dyDescent="0.2">
      <c r="A492" s="53" t="s">
        <v>547</v>
      </c>
      <c r="B492" s="53" t="s">
        <v>548</v>
      </c>
      <c r="C492" s="53" t="s">
        <v>555</v>
      </c>
      <c r="D492" s="53" t="s">
        <v>549</v>
      </c>
      <c r="E492" s="53" t="s">
        <v>44</v>
      </c>
      <c r="F492" s="53">
        <v>74081587</v>
      </c>
      <c r="G492" s="53" t="s">
        <v>556</v>
      </c>
      <c r="H492" s="96">
        <v>2985</v>
      </c>
      <c r="I492" s="119">
        <v>10192</v>
      </c>
      <c r="J492" s="53" t="s">
        <v>92</v>
      </c>
      <c r="K492" s="53">
        <v>410</v>
      </c>
      <c r="L492" s="55">
        <v>44235</v>
      </c>
      <c r="M492" s="97">
        <v>3270694</v>
      </c>
      <c r="N492" s="57">
        <v>545116</v>
      </c>
      <c r="O492" s="109">
        <v>2725578</v>
      </c>
      <c r="P492" s="58"/>
      <c r="Q492" s="58"/>
      <c r="R492" s="58">
        <v>29</v>
      </c>
      <c r="S492" s="58">
        <v>2725578</v>
      </c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9">
        <f t="shared" si="50"/>
        <v>2725578</v>
      </c>
      <c r="AO492" s="60"/>
      <c r="AP492" s="61"/>
      <c r="AQ492" s="62">
        <f t="shared" si="51"/>
        <v>0</v>
      </c>
      <c r="AR492" s="63" t="s">
        <v>47</v>
      </c>
      <c r="AS492" s="21" t="s">
        <v>114</v>
      </c>
      <c r="AT492" s="21" t="s">
        <v>115</v>
      </c>
      <c r="AU492" s="64"/>
    </row>
    <row r="493" spans="1:54" ht="14.1" customHeight="1" x14ac:dyDescent="0.2">
      <c r="A493" s="53" t="s">
        <v>547</v>
      </c>
      <c r="B493" s="53" t="s">
        <v>548</v>
      </c>
      <c r="C493" s="53" t="s">
        <v>555</v>
      </c>
      <c r="D493" s="53" t="s">
        <v>549</v>
      </c>
      <c r="E493" s="53" t="s">
        <v>44</v>
      </c>
      <c r="F493" s="53">
        <v>79954516</v>
      </c>
      <c r="G493" s="53" t="s">
        <v>557</v>
      </c>
      <c r="H493" s="96">
        <v>2986</v>
      </c>
      <c r="I493" s="119">
        <v>10191</v>
      </c>
      <c r="J493" s="53" t="s">
        <v>92</v>
      </c>
      <c r="K493" s="53">
        <v>394</v>
      </c>
      <c r="L493" s="55">
        <v>44235</v>
      </c>
      <c r="M493" s="120">
        <v>3270694</v>
      </c>
      <c r="N493" s="57">
        <v>545116</v>
      </c>
      <c r="O493" s="109">
        <v>2725578</v>
      </c>
      <c r="P493" s="58"/>
      <c r="Q493" s="58"/>
      <c r="R493" s="58">
        <v>23</v>
      </c>
      <c r="S493" s="58">
        <v>2725578</v>
      </c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9">
        <f t="shared" si="50"/>
        <v>2725578</v>
      </c>
      <c r="AO493" s="60"/>
      <c r="AP493" s="61"/>
      <c r="AQ493" s="62">
        <f t="shared" si="51"/>
        <v>0</v>
      </c>
      <c r="AR493" s="63" t="s">
        <v>47</v>
      </c>
      <c r="AS493" s="21" t="s">
        <v>114</v>
      </c>
      <c r="AT493" s="21" t="s">
        <v>115</v>
      </c>
      <c r="AU493" s="64"/>
    </row>
    <row r="494" spans="1:54" s="73" customFormat="1" ht="17.25" customHeight="1" x14ac:dyDescent="0.2">
      <c r="A494" s="66" t="str">
        <f>+A493</f>
        <v>3-01-002-02-02-03-0003-111</v>
      </c>
      <c r="B494" s="66" t="str">
        <f>+B493</f>
        <v>Servicios de consultoria en administracion y servicios de gestion  servicios de tecnologia de la informacion -  Contratistas Centro de investigaciones y desarrollo cientifico</v>
      </c>
      <c r="C494" s="66"/>
      <c r="D494" s="66"/>
      <c r="E494" s="66"/>
      <c r="F494" s="66"/>
      <c r="G494" s="66"/>
      <c r="H494" s="67"/>
      <c r="I494" s="68"/>
      <c r="J494" s="66"/>
      <c r="K494" s="66"/>
      <c r="L494" s="69"/>
      <c r="M494" s="70"/>
      <c r="N494" s="71" t="str">
        <f>+B494</f>
        <v>Servicios de consultoria en administracion y servicios de gestion  servicios de tecnologia de la informacion -  Contratistas Centro de investigaciones y desarrollo cientifico</v>
      </c>
      <c r="O494" s="72">
        <f>SUM(O487:O493)</f>
        <v>16444321</v>
      </c>
      <c r="P494" s="72">
        <f t="shared" ref="P494:AQ494" si="55">SUM(P487:P493)</f>
        <v>0</v>
      </c>
      <c r="Q494" s="72">
        <f t="shared" si="55"/>
        <v>0</v>
      </c>
      <c r="R494" s="72">
        <f t="shared" si="55"/>
        <v>182</v>
      </c>
      <c r="S494" s="72">
        <f t="shared" si="55"/>
        <v>16444321</v>
      </c>
      <c r="T494" s="72">
        <f t="shared" si="55"/>
        <v>0</v>
      </c>
      <c r="U494" s="72">
        <f t="shared" si="55"/>
        <v>0</v>
      </c>
      <c r="V494" s="72">
        <f t="shared" si="55"/>
        <v>0</v>
      </c>
      <c r="W494" s="72">
        <f t="shared" si="55"/>
        <v>0</v>
      </c>
      <c r="X494" s="72">
        <f t="shared" si="55"/>
        <v>0</v>
      </c>
      <c r="Y494" s="72">
        <f t="shared" si="55"/>
        <v>0</v>
      </c>
      <c r="Z494" s="72">
        <f t="shared" si="55"/>
        <v>0</v>
      </c>
      <c r="AA494" s="72">
        <f t="shared" si="55"/>
        <v>0</v>
      </c>
      <c r="AB494" s="72">
        <f t="shared" si="55"/>
        <v>0</v>
      </c>
      <c r="AC494" s="72">
        <f t="shared" si="55"/>
        <v>0</v>
      </c>
      <c r="AD494" s="72">
        <f t="shared" si="55"/>
        <v>0</v>
      </c>
      <c r="AE494" s="72">
        <f t="shared" si="55"/>
        <v>0</v>
      </c>
      <c r="AF494" s="72">
        <f t="shared" si="55"/>
        <v>0</v>
      </c>
      <c r="AG494" s="72">
        <f t="shared" si="55"/>
        <v>0</v>
      </c>
      <c r="AH494" s="72">
        <f t="shared" si="55"/>
        <v>0</v>
      </c>
      <c r="AI494" s="72">
        <f t="shared" si="55"/>
        <v>0</v>
      </c>
      <c r="AJ494" s="72">
        <f t="shared" si="55"/>
        <v>0</v>
      </c>
      <c r="AK494" s="72">
        <f t="shared" si="55"/>
        <v>0</v>
      </c>
      <c r="AL494" s="72">
        <f t="shared" si="55"/>
        <v>0</v>
      </c>
      <c r="AM494" s="72">
        <f t="shared" si="55"/>
        <v>0</v>
      </c>
      <c r="AN494" s="72">
        <f t="shared" si="55"/>
        <v>16444321</v>
      </c>
      <c r="AO494" s="72">
        <f t="shared" si="55"/>
        <v>0</v>
      </c>
      <c r="AP494" s="72">
        <f t="shared" si="55"/>
        <v>0</v>
      </c>
      <c r="AQ494" s="72">
        <f t="shared" si="55"/>
        <v>0</v>
      </c>
      <c r="AR494" s="63"/>
      <c r="AU494" s="64"/>
      <c r="AW494" s="21"/>
      <c r="AX494" s="21"/>
      <c r="AY494" s="21"/>
    </row>
    <row r="495" spans="1:54" ht="14.1" customHeight="1" x14ac:dyDescent="0.2">
      <c r="A495" s="53" t="s">
        <v>558</v>
      </c>
      <c r="B495" s="53" t="s">
        <v>559</v>
      </c>
      <c r="C495" s="53" t="s">
        <v>42</v>
      </c>
      <c r="D495" s="53" t="s">
        <v>43</v>
      </c>
      <c r="E495" s="53" t="s">
        <v>90</v>
      </c>
      <c r="F495" s="53">
        <v>899999115</v>
      </c>
      <c r="G495" s="53" t="s">
        <v>560</v>
      </c>
      <c r="H495" s="85">
        <v>3576</v>
      </c>
      <c r="I495" s="85">
        <v>10553</v>
      </c>
      <c r="J495" s="53" t="s">
        <v>113</v>
      </c>
      <c r="K495" s="53">
        <v>22137</v>
      </c>
      <c r="L495" s="55">
        <v>44553</v>
      </c>
      <c r="M495" s="87">
        <v>1667149</v>
      </c>
      <c r="N495" s="57">
        <v>0</v>
      </c>
      <c r="O495" s="88">
        <v>1667149</v>
      </c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9">
        <f t="shared" si="50"/>
        <v>0</v>
      </c>
      <c r="AO495" s="60"/>
      <c r="AP495" s="61"/>
      <c r="AQ495" s="62">
        <f t="shared" si="51"/>
        <v>1667149</v>
      </c>
      <c r="AR495" s="63" t="s">
        <v>47</v>
      </c>
      <c r="AS495" s="21" t="s">
        <v>48</v>
      </c>
      <c r="AT495" s="21" t="s">
        <v>49</v>
      </c>
      <c r="AU495" s="64"/>
    </row>
    <row r="496" spans="1:54" s="73" customFormat="1" ht="17.25" customHeight="1" x14ac:dyDescent="0.2">
      <c r="A496" s="66" t="str">
        <f>+A495</f>
        <v>3-01-002-02-02-03-0004-02</v>
      </c>
      <c r="B496" s="66" t="str">
        <f>+B495</f>
        <v>Servicios de Telecomunicaciones Moviles</v>
      </c>
      <c r="C496" s="66"/>
      <c r="D496" s="66"/>
      <c r="E496" s="66"/>
      <c r="F496" s="66"/>
      <c r="G496" s="66"/>
      <c r="H496" s="67"/>
      <c r="I496" s="68"/>
      <c r="J496" s="66"/>
      <c r="K496" s="66"/>
      <c r="L496" s="69"/>
      <c r="M496" s="70"/>
      <c r="N496" s="71" t="str">
        <f>+B496</f>
        <v>Servicios de Telecomunicaciones Moviles</v>
      </c>
      <c r="O496" s="72">
        <f>SUM(O495)</f>
        <v>1667149</v>
      </c>
      <c r="P496" s="72">
        <f t="shared" ref="P496:AQ496" si="56">SUM(P495)</f>
        <v>0</v>
      </c>
      <c r="Q496" s="72">
        <f t="shared" si="56"/>
        <v>0</v>
      </c>
      <c r="R496" s="72">
        <f t="shared" si="56"/>
        <v>0</v>
      </c>
      <c r="S496" s="72">
        <f t="shared" si="56"/>
        <v>0</v>
      </c>
      <c r="T496" s="72">
        <f t="shared" si="56"/>
        <v>0</v>
      </c>
      <c r="U496" s="72">
        <f t="shared" si="56"/>
        <v>0</v>
      </c>
      <c r="V496" s="72">
        <f t="shared" si="56"/>
        <v>0</v>
      </c>
      <c r="W496" s="72">
        <f t="shared" si="56"/>
        <v>0</v>
      </c>
      <c r="X496" s="72">
        <f t="shared" si="56"/>
        <v>0</v>
      </c>
      <c r="Y496" s="72">
        <f t="shared" si="56"/>
        <v>0</v>
      </c>
      <c r="Z496" s="72">
        <f t="shared" si="56"/>
        <v>0</v>
      </c>
      <c r="AA496" s="72">
        <f t="shared" si="56"/>
        <v>0</v>
      </c>
      <c r="AB496" s="72">
        <f t="shared" si="56"/>
        <v>0</v>
      </c>
      <c r="AC496" s="72">
        <f t="shared" si="56"/>
        <v>0</v>
      </c>
      <c r="AD496" s="72">
        <f t="shared" si="56"/>
        <v>0</v>
      </c>
      <c r="AE496" s="72">
        <f t="shared" si="56"/>
        <v>0</v>
      </c>
      <c r="AF496" s="72">
        <f t="shared" si="56"/>
        <v>0</v>
      </c>
      <c r="AG496" s="72">
        <f t="shared" si="56"/>
        <v>0</v>
      </c>
      <c r="AH496" s="72">
        <f t="shared" si="56"/>
        <v>0</v>
      </c>
      <c r="AI496" s="72">
        <f t="shared" si="56"/>
        <v>0</v>
      </c>
      <c r="AJ496" s="72">
        <f t="shared" si="56"/>
        <v>0</v>
      </c>
      <c r="AK496" s="72">
        <f t="shared" si="56"/>
        <v>0</v>
      </c>
      <c r="AL496" s="72">
        <f t="shared" si="56"/>
        <v>0</v>
      </c>
      <c r="AM496" s="72">
        <f t="shared" si="56"/>
        <v>0</v>
      </c>
      <c r="AN496" s="72">
        <f t="shared" si="56"/>
        <v>0</v>
      </c>
      <c r="AO496" s="72">
        <f t="shared" si="56"/>
        <v>0</v>
      </c>
      <c r="AP496" s="72">
        <f t="shared" si="56"/>
        <v>0</v>
      </c>
      <c r="AQ496" s="72">
        <f t="shared" si="56"/>
        <v>1667149</v>
      </c>
      <c r="AR496" s="63"/>
      <c r="AU496" s="64"/>
      <c r="AW496" s="21"/>
      <c r="AX496" s="21"/>
      <c r="AY496" s="21"/>
    </row>
    <row r="497" spans="1:16372" ht="14.1" customHeight="1" x14ac:dyDescent="0.2">
      <c r="A497" s="53" t="s">
        <v>561</v>
      </c>
      <c r="B497" s="53" t="s">
        <v>562</v>
      </c>
      <c r="C497" s="53" t="s">
        <v>88</v>
      </c>
      <c r="D497" s="53" t="s">
        <v>89</v>
      </c>
      <c r="E497" s="53" t="s">
        <v>90</v>
      </c>
      <c r="F497" s="53">
        <v>899999115</v>
      </c>
      <c r="G497" s="53" t="s">
        <v>560</v>
      </c>
      <c r="H497" s="85">
        <v>1731</v>
      </c>
      <c r="I497" s="86">
        <v>4533</v>
      </c>
      <c r="J497" s="53" t="s">
        <v>117</v>
      </c>
      <c r="K497" s="53">
        <v>1292</v>
      </c>
      <c r="L497" s="55">
        <v>44365</v>
      </c>
      <c r="M497" s="81">
        <v>1278305651</v>
      </c>
      <c r="N497" s="57">
        <v>238035094</v>
      </c>
      <c r="O497" s="88">
        <v>1040270557</v>
      </c>
      <c r="P497" s="58"/>
      <c r="Q497" s="58"/>
      <c r="R497" s="58"/>
      <c r="S497" s="58"/>
      <c r="T497" s="58">
        <v>1813</v>
      </c>
      <c r="U497" s="58">
        <v>55744544</v>
      </c>
      <c r="V497" s="58"/>
      <c r="W497" s="58"/>
      <c r="X497" s="58" t="s">
        <v>563</v>
      </c>
      <c r="Y497" s="58">
        <f>59927917+58415799</f>
        <v>118343716</v>
      </c>
      <c r="Z497" s="58">
        <v>5951</v>
      </c>
      <c r="AA497" s="58">
        <v>116654420</v>
      </c>
      <c r="AB497" s="58"/>
      <c r="AC497" s="58"/>
      <c r="AD497" s="58"/>
      <c r="AE497" s="58"/>
      <c r="AF497" s="58">
        <v>9674</v>
      </c>
      <c r="AG497" s="58">
        <v>59664519</v>
      </c>
      <c r="AH497" s="58" t="s">
        <v>564</v>
      </c>
      <c r="AI497" s="58">
        <f>68879644+110492258</f>
        <v>179371902</v>
      </c>
      <c r="AJ497" s="58">
        <v>13143</v>
      </c>
      <c r="AK497" s="58">
        <v>73635434</v>
      </c>
      <c r="AL497" s="58">
        <v>16146</v>
      </c>
      <c r="AM497" s="58">
        <v>73661504</v>
      </c>
      <c r="AN497" s="59">
        <f t="shared" si="50"/>
        <v>677076039</v>
      </c>
      <c r="AO497" s="60"/>
      <c r="AP497" s="61"/>
      <c r="AQ497" s="62">
        <f t="shared" si="51"/>
        <v>363194518</v>
      </c>
      <c r="AR497" s="63" t="s">
        <v>47</v>
      </c>
      <c r="AS497" s="21" t="s">
        <v>48</v>
      </c>
      <c r="AT497" s="21" t="s">
        <v>49</v>
      </c>
      <c r="AU497" s="64"/>
    </row>
    <row r="498" spans="1:16372" s="73" customFormat="1" ht="17.25" customHeight="1" x14ac:dyDescent="0.2">
      <c r="A498" s="66" t="str">
        <f>+A497</f>
        <v>3-01-002-02-02-03-0004-04</v>
      </c>
      <c r="B498" s="66" t="str">
        <f>+B497</f>
        <v>Servicios de telecomunicaciones a traves de internet</v>
      </c>
      <c r="C498" s="66"/>
      <c r="D498" s="66"/>
      <c r="E498" s="66"/>
      <c r="F498" s="66"/>
      <c r="G498" s="66"/>
      <c r="H498" s="67"/>
      <c r="I498" s="68"/>
      <c r="J498" s="66"/>
      <c r="K498" s="66"/>
      <c r="L498" s="69"/>
      <c r="M498" s="70"/>
      <c r="N498" s="71" t="str">
        <f>+B498</f>
        <v>Servicios de telecomunicaciones a traves de internet</v>
      </c>
      <c r="O498" s="72">
        <f>SUM(O497)</f>
        <v>1040270557</v>
      </c>
      <c r="P498" s="72">
        <f t="shared" ref="P498:AQ498" si="57">SUM(P497)</f>
        <v>0</v>
      </c>
      <c r="Q498" s="72">
        <f t="shared" si="57"/>
        <v>0</v>
      </c>
      <c r="R498" s="72">
        <f t="shared" si="57"/>
        <v>0</v>
      </c>
      <c r="S498" s="72">
        <f t="shared" si="57"/>
        <v>0</v>
      </c>
      <c r="T498" s="72">
        <f t="shared" si="57"/>
        <v>1813</v>
      </c>
      <c r="U498" s="72">
        <f t="shared" si="57"/>
        <v>55744544</v>
      </c>
      <c r="V498" s="72">
        <f t="shared" si="57"/>
        <v>0</v>
      </c>
      <c r="W498" s="72">
        <f t="shared" si="57"/>
        <v>0</v>
      </c>
      <c r="X498" s="72">
        <f t="shared" si="57"/>
        <v>0</v>
      </c>
      <c r="Y498" s="72">
        <f t="shared" si="57"/>
        <v>118343716</v>
      </c>
      <c r="Z498" s="72">
        <f t="shared" si="57"/>
        <v>5951</v>
      </c>
      <c r="AA498" s="72">
        <f t="shared" si="57"/>
        <v>116654420</v>
      </c>
      <c r="AB498" s="72">
        <f t="shared" si="57"/>
        <v>0</v>
      </c>
      <c r="AC498" s="72">
        <f t="shared" si="57"/>
        <v>0</v>
      </c>
      <c r="AD498" s="72">
        <f t="shared" si="57"/>
        <v>0</v>
      </c>
      <c r="AE498" s="72">
        <f t="shared" si="57"/>
        <v>0</v>
      </c>
      <c r="AF498" s="72">
        <f t="shared" si="57"/>
        <v>9674</v>
      </c>
      <c r="AG498" s="72">
        <f t="shared" si="57"/>
        <v>59664519</v>
      </c>
      <c r="AH498" s="72">
        <f t="shared" si="57"/>
        <v>0</v>
      </c>
      <c r="AI498" s="72">
        <f t="shared" si="57"/>
        <v>179371902</v>
      </c>
      <c r="AJ498" s="72">
        <f t="shared" si="57"/>
        <v>13143</v>
      </c>
      <c r="AK498" s="72">
        <f t="shared" si="57"/>
        <v>73635434</v>
      </c>
      <c r="AL498" s="72">
        <f t="shared" si="57"/>
        <v>16146</v>
      </c>
      <c r="AM498" s="72">
        <f t="shared" si="57"/>
        <v>73661504</v>
      </c>
      <c r="AN498" s="72">
        <f t="shared" si="57"/>
        <v>677076039</v>
      </c>
      <c r="AO498" s="72">
        <f t="shared" si="57"/>
        <v>0</v>
      </c>
      <c r="AP498" s="72">
        <f t="shared" si="57"/>
        <v>0</v>
      </c>
      <c r="AQ498" s="72">
        <f t="shared" si="57"/>
        <v>363194518</v>
      </c>
      <c r="AR498" s="63"/>
      <c r="AU498" s="64"/>
      <c r="AW498" s="21"/>
      <c r="AX498" s="21"/>
      <c r="AY498" s="21"/>
    </row>
    <row r="499" spans="1:16372" ht="14.1" customHeight="1" x14ac:dyDescent="0.2">
      <c r="A499" s="53" t="s">
        <v>565</v>
      </c>
      <c r="B499" s="53" t="s">
        <v>566</v>
      </c>
      <c r="C499" s="53" t="s">
        <v>88</v>
      </c>
      <c r="D499" s="53" t="s">
        <v>89</v>
      </c>
      <c r="E499" s="53" t="s">
        <v>90</v>
      </c>
      <c r="F499" s="53">
        <v>860071250</v>
      </c>
      <c r="G499" s="53" t="s">
        <v>567</v>
      </c>
      <c r="H499" s="85">
        <v>1642</v>
      </c>
      <c r="I499" s="85">
        <v>4599</v>
      </c>
      <c r="J499" s="53" t="s">
        <v>568</v>
      </c>
      <c r="K499" s="53">
        <v>1216</v>
      </c>
      <c r="L499" s="55">
        <v>44377</v>
      </c>
      <c r="M499" s="87">
        <v>8734795251</v>
      </c>
      <c r="N499" s="57">
        <v>3524977811</v>
      </c>
      <c r="O499" s="88">
        <v>5209817440</v>
      </c>
      <c r="P499" s="58"/>
      <c r="Q499" s="58"/>
      <c r="R499" s="58">
        <v>118</v>
      </c>
      <c r="S499" s="58">
        <v>689215829</v>
      </c>
      <c r="T499" s="58">
        <v>1824</v>
      </c>
      <c r="U499" s="58">
        <v>758608776</v>
      </c>
      <c r="V499" s="58">
        <v>3028</v>
      </c>
      <c r="W499" s="58">
        <v>932599738</v>
      </c>
      <c r="X499" s="58">
        <v>4445</v>
      </c>
      <c r="Y499" s="58">
        <v>1068095884</v>
      </c>
      <c r="Z499" s="58">
        <v>5792</v>
      </c>
      <c r="AA499" s="58">
        <v>1068095884</v>
      </c>
      <c r="AB499" s="58"/>
      <c r="AC499" s="58"/>
      <c r="AD499" s="58"/>
      <c r="AE499" s="58"/>
      <c r="AF499" s="58">
        <v>10693</v>
      </c>
      <c r="AG499" s="58">
        <v>3244864</v>
      </c>
      <c r="AH499" s="58">
        <v>10975</v>
      </c>
      <c r="AI499" s="58">
        <v>685450370</v>
      </c>
      <c r="AJ499" s="58"/>
      <c r="AK499" s="58"/>
      <c r="AL499" s="58"/>
      <c r="AM499" s="58"/>
      <c r="AN499" s="59">
        <f t="shared" si="50"/>
        <v>5205311345</v>
      </c>
      <c r="AO499" s="60"/>
      <c r="AP499" s="61"/>
      <c r="AQ499" s="62">
        <f t="shared" si="51"/>
        <v>4506095</v>
      </c>
      <c r="AR499" s="63" t="s">
        <v>47</v>
      </c>
      <c r="AS499" s="21" t="s">
        <v>48</v>
      </c>
      <c r="AT499" s="21" t="s">
        <v>49</v>
      </c>
      <c r="AU499" s="64"/>
    </row>
    <row r="500" spans="1:16372" ht="14.1" customHeight="1" x14ac:dyDescent="0.2">
      <c r="A500" s="53" t="s">
        <v>565</v>
      </c>
      <c r="B500" s="53" t="s">
        <v>566</v>
      </c>
      <c r="C500" s="53" t="s">
        <v>125</v>
      </c>
      <c r="D500" s="53" t="s">
        <v>549</v>
      </c>
      <c r="E500" s="53" t="s">
        <v>90</v>
      </c>
      <c r="F500" s="53">
        <v>805023598</v>
      </c>
      <c r="G500" s="53" t="s">
        <v>569</v>
      </c>
      <c r="H500" s="85">
        <v>3589</v>
      </c>
      <c r="I500" s="85">
        <v>4600</v>
      </c>
      <c r="J500" s="53" t="s">
        <v>568</v>
      </c>
      <c r="K500" s="53">
        <v>1216</v>
      </c>
      <c r="L500" s="55">
        <v>44377</v>
      </c>
      <c r="M500" s="87">
        <v>6489729</v>
      </c>
      <c r="N500" s="57">
        <v>3244865</v>
      </c>
      <c r="O500" s="88">
        <v>3244864</v>
      </c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9">
        <f t="shared" si="50"/>
        <v>0</v>
      </c>
      <c r="AO500" s="60"/>
      <c r="AP500" s="61"/>
      <c r="AQ500" s="62">
        <f t="shared" si="51"/>
        <v>3244864</v>
      </c>
      <c r="AR500" s="63" t="s">
        <v>47</v>
      </c>
      <c r="AS500" s="21" t="s">
        <v>114</v>
      </c>
      <c r="AT500" s="21" t="s">
        <v>115</v>
      </c>
      <c r="AU500" s="64"/>
    </row>
    <row r="501" spans="1:16372" s="73" customFormat="1" ht="17.25" customHeight="1" x14ac:dyDescent="0.2">
      <c r="A501" s="66" t="str">
        <f>+A500</f>
        <v>3-01-002-02-02-03-0005-01</v>
      </c>
      <c r="B501" s="66" t="str">
        <f>+B500</f>
        <v>Servicios de proteccion (guardas de seguridad)</v>
      </c>
      <c r="C501" s="66"/>
      <c r="D501" s="66"/>
      <c r="E501" s="66"/>
      <c r="F501" s="66"/>
      <c r="G501" s="66"/>
      <c r="H501" s="67"/>
      <c r="I501" s="68"/>
      <c r="J501" s="66"/>
      <c r="K501" s="66"/>
      <c r="L501" s="69"/>
      <c r="M501" s="70"/>
      <c r="N501" s="71" t="str">
        <f>+B501</f>
        <v>Servicios de proteccion (guardas de seguridad)</v>
      </c>
      <c r="O501" s="72">
        <f>SUM(O499:O500)</f>
        <v>5213062304</v>
      </c>
      <c r="P501" s="72">
        <f t="shared" ref="P501:AQ501" si="58">SUM(P499:P500)</f>
        <v>0</v>
      </c>
      <c r="Q501" s="72">
        <f t="shared" si="58"/>
        <v>0</v>
      </c>
      <c r="R501" s="72">
        <f t="shared" si="58"/>
        <v>118</v>
      </c>
      <c r="S501" s="72">
        <f t="shared" si="58"/>
        <v>689215829</v>
      </c>
      <c r="T501" s="72">
        <f t="shared" si="58"/>
        <v>1824</v>
      </c>
      <c r="U501" s="72">
        <f t="shared" si="58"/>
        <v>758608776</v>
      </c>
      <c r="V501" s="72">
        <f t="shared" si="58"/>
        <v>3028</v>
      </c>
      <c r="W501" s="72">
        <f t="shared" si="58"/>
        <v>932599738</v>
      </c>
      <c r="X501" s="72">
        <f t="shared" si="58"/>
        <v>4445</v>
      </c>
      <c r="Y501" s="72">
        <f t="shared" si="58"/>
        <v>1068095884</v>
      </c>
      <c r="Z501" s="72">
        <f t="shared" si="58"/>
        <v>5792</v>
      </c>
      <c r="AA501" s="72">
        <f t="shared" si="58"/>
        <v>1068095884</v>
      </c>
      <c r="AB501" s="72">
        <f t="shared" si="58"/>
        <v>0</v>
      </c>
      <c r="AC501" s="72">
        <f t="shared" si="58"/>
        <v>0</v>
      </c>
      <c r="AD501" s="72">
        <f t="shared" si="58"/>
        <v>0</v>
      </c>
      <c r="AE501" s="72">
        <f t="shared" si="58"/>
        <v>0</v>
      </c>
      <c r="AF501" s="72">
        <f t="shared" si="58"/>
        <v>10693</v>
      </c>
      <c r="AG501" s="72">
        <f t="shared" si="58"/>
        <v>3244864</v>
      </c>
      <c r="AH501" s="72">
        <f t="shared" si="58"/>
        <v>10975</v>
      </c>
      <c r="AI501" s="72">
        <f t="shared" si="58"/>
        <v>685450370</v>
      </c>
      <c r="AJ501" s="72">
        <f t="shared" si="58"/>
        <v>0</v>
      </c>
      <c r="AK501" s="72">
        <f t="shared" si="58"/>
        <v>0</v>
      </c>
      <c r="AL501" s="72">
        <f t="shared" si="58"/>
        <v>0</v>
      </c>
      <c r="AM501" s="72">
        <f t="shared" si="58"/>
        <v>0</v>
      </c>
      <c r="AN501" s="72">
        <f t="shared" si="58"/>
        <v>5205311345</v>
      </c>
      <c r="AO501" s="72">
        <f t="shared" si="58"/>
        <v>0</v>
      </c>
      <c r="AP501" s="72">
        <f t="shared" si="58"/>
        <v>0</v>
      </c>
      <c r="AQ501" s="72">
        <f t="shared" si="58"/>
        <v>7750959</v>
      </c>
      <c r="AR501" s="63"/>
      <c r="AU501" s="64"/>
      <c r="AW501" s="21"/>
      <c r="AX501" s="21"/>
      <c r="AY501" s="21"/>
    </row>
    <row r="502" spans="1:16372" ht="14.1" customHeight="1" x14ac:dyDescent="0.2">
      <c r="A502" s="53" t="s">
        <v>570</v>
      </c>
      <c r="B502" s="53" t="s">
        <v>571</v>
      </c>
      <c r="C502" s="53" t="s">
        <v>88</v>
      </c>
      <c r="D502" s="53" t="s">
        <v>89</v>
      </c>
      <c r="E502" s="53" t="s">
        <v>90</v>
      </c>
      <c r="F502" s="53">
        <v>800148041</v>
      </c>
      <c r="G502" s="53" t="s">
        <v>572</v>
      </c>
      <c r="H502" s="85">
        <v>1733</v>
      </c>
      <c r="I502" s="86">
        <v>4559</v>
      </c>
      <c r="J502" s="53" t="s">
        <v>96</v>
      </c>
      <c r="K502" s="53">
        <v>71035</v>
      </c>
      <c r="L502" s="55">
        <v>44369</v>
      </c>
      <c r="M502" s="87">
        <v>3940423901</v>
      </c>
      <c r="N502" s="57">
        <v>2034162054</v>
      </c>
      <c r="O502" s="88">
        <v>1906261847</v>
      </c>
      <c r="P502" s="58"/>
      <c r="Q502" s="58"/>
      <c r="R502" s="58"/>
      <c r="S502" s="58"/>
      <c r="T502" s="58">
        <v>1822</v>
      </c>
      <c r="U502" s="58">
        <v>375515648</v>
      </c>
      <c r="V502" s="58">
        <v>2846</v>
      </c>
      <c r="W502" s="58">
        <v>420099091</v>
      </c>
      <c r="X502" s="58"/>
      <c r="Y502" s="58"/>
      <c r="Z502" s="58" t="s">
        <v>573</v>
      </c>
      <c r="AA502" s="58">
        <f>434306554+426522992</f>
        <v>860829546</v>
      </c>
      <c r="AB502" s="58"/>
      <c r="AC502" s="58"/>
      <c r="AD502" s="58"/>
      <c r="AE502" s="58"/>
      <c r="AF502" s="58">
        <v>9663</v>
      </c>
      <c r="AG502" s="58">
        <v>249705450</v>
      </c>
      <c r="AH502" s="58"/>
      <c r="AI502" s="58"/>
      <c r="AJ502" s="58"/>
      <c r="AK502" s="58"/>
      <c r="AL502" s="58"/>
      <c r="AM502" s="58"/>
      <c r="AN502" s="59">
        <f t="shared" si="50"/>
        <v>1906149735</v>
      </c>
      <c r="AO502" s="60"/>
      <c r="AP502" s="61"/>
      <c r="AQ502" s="62">
        <f t="shared" si="51"/>
        <v>112112</v>
      </c>
      <c r="AR502" s="63" t="s">
        <v>47</v>
      </c>
      <c r="AS502" s="21" t="s">
        <v>48</v>
      </c>
      <c r="AT502" s="21" t="s">
        <v>49</v>
      </c>
      <c r="AU502" s="64"/>
    </row>
    <row r="503" spans="1:16372" ht="14.1" customHeight="1" x14ac:dyDescent="0.2">
      <c r="A503" s="53" t="s">
        <v>570</v>
      </c>
      <c r="B503" s="53" t="s">
        <v>571</v>
      </c>
      <c r="C503" s="53" t="s">
        <v>54</v>
      </c>
      <c r="D503" s="53" t="s">
        <v>43</v>
      </c>
      <c r="E503" s="53" t="s">
        <v>90</v>
      </c>
      <c r="F503" s="53">
        <v>900946743</v>
      </c>
      <c r="G503" s="53" t="s">
        <v>574</v>
      </c>
      <c r="H503" s="85">
        <v>1641</v>
      </c>
      <c r="I503" s="85">
        <v>4532</v>
      </c>
      <c r="J503" s="53" t="s">
        <v>98</v>
      </c>
      <c r="K503" s="53">
        <v>1296</v>
      </c>
      <c r="L503" s="55">
        <v>44365</v>
      </c>
      <c r="M503" s="87">
        <v>56717780</v>
      </c>
      <c r="N503" s="57">
        <v>54962768</v>
      </c>
      <c r="O503" s="57">
        <v>1755012</v>
      </c>
      <c r="P503" s="58"/>
      <c r="Q503" s="58"/>
      <c r="R503" s="58"/>
      <c r="S503" s="58"/>
      <c r="T503" s="58"/>
      <c r="U503" s="58"/>
      <c r="V503" s="58"/>
      <c r="W503" s="58"/>
      <c r="X503" s="58">
        <v>4470</v>
      </c>
      <c r="Y503" s="58">
        <v>1755012</v>
      </c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9">
        <f t="shared" si="50"/>
        <v>1755012</v>
      </c>
      <c r="AO503" s="60"/>
      <c r="AP503" s="61"/>
      <c r="AQ503" s="62">
        <f t="shared" si="51"/>
        <v>0</v>
      </c>
      <c r="AR503" s="63" t="s">
        <v>47</v>
      </c>
      <c r="AS503" s="21" t="s">
        <v>48</v>
      </c>
      <c r="AT503" s="21" t="s">
        <v>49</v>
      </c>
      <c r="AU503" s="64"/>
    </row>
    <row r="504" spans="1:16372" s="73" customFormat="1" ht="17.25" customHeight="1" x14ac:dyDescent="0.2">
      <c r="A504" s="66" t="str">
        <f>+A503</f>
        <v>3-01-002-02-02-03-0005-02</v>
      </c>
      <c r="B504" s="66" t="str">
        <f>+B503</f>
        <v>Servicios de limpieza general</v>
      </c>
      <c r="C504" s="66"/>
      <c r="D504" s="66"/>
      <c r="E504" s="66"/>
      <c r="F504" s="66"/>
      <c r="G504" s="66"/>
      <c r="H504" s="67"/>
      <c r="I504" s="68"/>
      <c r="J504" s="66"/>
      <c r="K504" s="66"/>
      <c r="L504" s="69"/>
      <c r="M504" s="70"/>
      <c r="N504" s="71" t="str">
        <f>+B504</f>
        <v>Servicios de limpieza general</v>
      </c>
      <c r="O504" s="72">
        <f>SUM(O502:O503)</f>
        <v>1908016859</v>
      </c>
      <c r="P504" s="72">
        <f t="shared" ref="P504:AQ504" si="59">SUM(P502:P503)</f>
        <v>0</v>
      </c>
      <c r="Q504" s="72">
        <f t="shared" si="59"/>
        <v>0</v>
      </c>
      <c r="R504" s="72">
        <f t="shared" si="59"/>
        <v>0</v>
      </c>
      <c r="S504" s="72">
        <f t="shared" si="59"/>
        <v>0</v>
      </c>
      <c r="T504" s="72">
        <f t="shared" si="59"/>
        <v>1822</v>
      </c>
      <c r="U504" s="72">
        <f t="shared" si="59"/>
        <v>375515648</v>
      </c>
      <c r="V504" s="72">
        <f t="shared" si="59"/>
        <v>2846</v>
      </c>
      <c r="W504" s="72">
        <f t="shared" si="59"/>
        <v>420099091</v>
      </c>
      <c r="X504" s="72">
        <f t="shared" si="59"/>
        <v>4470</v>
      </c>
      <c r="Y504" s="72">
        <f t="shared" si="59"/>
        <v>1755012</v>
      </c>
      <c r="Z504" s="72">
        <f t="shared" si="59"/>
        <v>0</v>
      </c>
      <c r="AA504" s="72">
        <f t="shared" si="59"/>
        <v>860829546</v>
      </c>
      <c r="AB504" s="72">
        <f t="shared" si="59"/>
        <v>0</v>
      </c>
      <c r="AC504" s="72">
        <f t="shared" si="59"/>
        <v>0</v>
      </c>
      <c r="AD504" s="72">
        <f t="shared" si="59"/>
        <v>0</v>
      </c>
      <c r="AE504" s="72">
        <f t="shared" si="59"/>
        <v>0</v>
      </c>
      <c r="AF504" s="72">
        <f t="shared" si="59"/>
        <v>9663</v>
      </c>
      <c r="AG504" s="72">
        <f t="shared" si="59"/>
        <v>249705450</v>
      </c>
      <c r="AH504" s="72">
        <f t="shared" si="59"/>
        <v>0</v>
      </c>
      <c r="AI504" s="72">
        <f t="shared" si="59"/>
        <v>0</v>
      </c>
      <c r="AJ504" s="72">
        <f t="shared" si="59"/>
        <v>0</v>
      </c>
      <c r="AK504" s="72">
        <f t="shared" si="59"/>
        <v>0</v>
      </c>
      <c r="AL504" s="72">
        <f t="shared" si="59"/>
        <v>0</v>
      </c>
      <c r="AM504" s="72">
        <f t="shared" si="59"/>
        <v>0</v>
      </c>
      <c r="AN504" s="72">
        <f t="shared" si="59"/>
        <v>1907904747</v>
      </c>
      <c r="AO504" s="72">
        <f t="shared" si="59"/>
        <v>0</v>
      </c>
      <c r="AP504" s="72">
        <f t="shared" si="59"/>
        <v>0</v>
      </c>
      <c r="AQ504" s="72">
        <f t="shared" si="59"/>
        <v>112112</v>
      </c>
      <c r="AR504" s="63"/>
      <c r="AU504" s="64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1"/>
      <c r="BZ504" s="21"/>
      <c r="CA504" s="21"/>
      <c r="CB504" s="21"/>
      <c r="CC504" s="21"/>
      <c r="CD504" s="21"/>
      <c r="CE504" s="21"/>
      <c r="CF504" s="21"/>
      <c r="CG504" s="21"/>
      <c r="CH504" s="21"/>
      <c r="CI504" s="21"/>
      <c r="CJ504" s="21"/>
      <c r="CK504" s="21"/>
      <c r="CL504" s="21"/>
      <c r="CM504" s="21"/>
      <c r="CN504" s="21"/>
      <c r="CO504" s="21"/>
      <c r="CP504" s="21"/>
      <c r="CQ504" s="21"/>
      <c r="CR504" s="21"/>
      <c r="CS504" s="21"/>
      <c r="CT504" s="21"/>
      <c r="CU504" s="21"/>
      <c r="CV504" s="21"/>
      <c r="CW504" s="21"/>
      <c r="CX504" s="21"/>
      <c r="CY504" s="21"/>
      <c r="CZ504" s="21"/>
      <c r="DA504" s="21"/>
      <c r="DB504" s="21"/>
      <c r="DC504" s="21"/>
      <c r="DD504" s="21"/>
      <c r="DE504" s="21"/>
      <c r="DF504" s="21"/>
      <c r="DG504" s="21"/>
      <c r="DH504" s="21"/>
      <c r="DI504" s="21"/>
      <c r="DJ504" s="21"/>
      <c r="DK504" s="21"/>
      <c r="DL504" s="21"/>
      <c r="DM504" s="21"/>
      <c r="DN504" s="21"/>
      <c r="DO504" s="21"/>
      <c r="DP504" s="21"/>
      <c r="DQ504" s="21"/>
      <c r="DR504" s="21"/>
      <c r="DS504" s="21"/>
      <c r="DT504" s="21"/>
      <c r="DU504" s="21"/>
      <c r="DV504" s="21"/>
      <c r="DW504" s="21"/>
      <c r="DX504" s="21"/>
      <c r="DY504" s="21"/>
      <c r="DZ504" s="21"/>
      <c r="EA504" s="21"/>
      <c r="EB504" s="21"/>
      <c r="EC504" s="21"/>
      <c r="ED504" s="21"/>
      <c r="EE504" s="21"/>
      <c r="EF504" s="21"/>
      <c r="EG504" s="21"/>
      <c r="EH504" s="21"/>
      <c r="EI504" s="21"/>
      <c r="EJ504" s="21"/>
      <c r="EK504" s="21"/>
      <c r="EL504" s="21"/>
      <c r="EM504" s="21"/>
      <c r="EN504" s="21"/>
      <c r="EO504" s="21"/>
      <c r="EP504" s="21"/>
      <c r="EQ504" s="21"/>
      <c r="ER504" s="21"/>
      <c r="ES504" s="21"/>
      <c r="ET504" s="21"/>
      <c r="EU504" s="21"/>
      <c r="EV504" s="21"/>
      <c r="EW504" s="21"/>
      <c r="EX504" s="21"/>
      <c r="EY504" s="21"/>
      <c r="EZ504" s="21"/>
      <c r="FA504" s="21"/>
      <c r="FB504" s="21"/>
      <c r="FC504" s="21"/>
      <c r="FD504" s="21"/>
      <c r="FE504" s="21"/>
      <c r="FF504" s="21"/>
      <c r="FG504" s="21"/>
      <c r="FH504" s="21"/>
      <c r="FI504" s="21"/>
      <c r="FJ504" s="21"/>
      <c r="FK504" s="21"/>
      <c r="FL504" s="21"/>
      <c r="FM504" s="21"/>
      <c r="FN504" s="21"/>
      <c r="FO504" s="21"/>
      <c r="FP504" s="21"/>
      <c r="FQ504" s="21"/>
      <c r="FR504" s="21"/>
      <c r="FS504" s="21"/>
      <c r="FT504" s="21"/>
      <c r="FU504" s="21"/>
      <c r="FV504" s="21"/>
      <c r="FW504" s="21"/>
      <c r="FX504" s="21"/>
      <c r="FY504" s="21"/>
      <c r="FZ504" s="21"/>
      <c r="GA504" s="21"/>
      <c r="GB504" s="21"/>
      <c r="GC504" s="21"/>
      <c r="GD504" s="21"/>
      <c r="GE504" s="21"/>
      <c r="GF504" s="21"/>
      <c r="GG504" s="21"/>
      <c r="GH504" s="21"/>
      <c r="GI504" s="21"/>
      <c r="GJ504" s="21"/>
      <c r="GK504" s="21"/>
      <c r="GL504" s="21"/>
      <c r="GM504" s="21"/>
      <c r="GN504" s="21"/>
      <c r="GO504" s="21"/>
      <c r="GP504" s="21"/>
      <c r="GQ504" s="21"/>
      <c r="GR504" s="21"/>
      <c r="GS504" s="21"/>
      <c r="GT504" s="21"/>
      <c r="GU504" s="21"/>
      <c r="GV504" s="21"/>
      <c r="GW504" s="21"/>
      <c r="GX504" s="21"/>
      <c r="GY504" s="21"/>
      <c r="GZ504" s="21"/>
      <c r="HA504" s="21"/>
      <c r="HB504" s="21"/>
      <c r="HC504" s="21"/>
      <c r="HD504" s="21"/>
      <c r="HE504" s="21"/>
      <c r="HF504" s="21"/>
      <c r="HG504" s="21"/>
      <c r="HH504" s="21"/>
      <c r="HI504" s="21"/>
      <c r="HJ504" s="21"/>
      <c r="HK504" s="21"/>
      <c r="HL504" s="21"/>
      <c r="HM504" s="21"/>
      <c r="HN504" s="21"/>
      <c r="HO504" s="21"/>
      <c r="HP504" s="21"/>
      <c r="HQ504" s="21"/>
      <c r="HR504" s="21"/>
      <c r="HS504" s="21"/>
      <c r="HT504" s="21"/>
      <c r="HU504" s="21"/>
      <c r="HV504" s="21"/>
      <c r="HW504" s="21"/>
      <c r="HX504" s="21"/>
      <c r="HY504" s="21"/>
      <c r="HZ504" s="21"/>
      <c r="IA504" s="21"/>
      <c r="IB504" s="21"/>
      <c r="IC504" s="21"/>
      <c r="ID504" s="21"/>
      <c r="IE504" s="21"/>
      <c r="IF504" s="21"/>
      <c r="IG504" s="21"/>
      <c r="IH504" s="21"/>
      <c r="II504" s="21"/>
      <c r="IJ504" s="21"/>
      <c r="IK504" s="21"/>
      <c r="IL504" s="21"/>
      <c r="IM504" s="21"/>
      <c r="IN504" s="21"/>
      <c r="IO504" s="21"/>
      <c r="IP504" s="21"/>
      <c r="IQ504" s="21"/>
      <c r="IR504" s="21"/>
      <c r="IS504" s="21"/>
      <c r="IT504" s="21"/>
      <c r="IU504" s="21"/>
      <c r="IV504" s="21"/>
      <c r="IW504" s="21"/>
      <c r="IX504" s="21"/>
      <c r="IY504" s="21"/>
      <c r="IZ504" s="21"/>
      <c r="JA504" s="21"/>
      <c r="JB504" s="21"/>
      <c r="JC504" s="21"/>
      <c r="JD504" s="21"/>
      <c r="JE504" s="21"/>
      <c r="JF504" s="21"/>
      <c r="JG504" s="21"/>
      <c r="JH504" s="21"/>
      <c r="JI504" s="21"/>
      <c r="JJ504" s="21"/>
      <c r="JK504" s="21"/>
      <c r="JL504" s="21"/>
      <c r="JM504" s="21"/>
      <c r="JN504" s="21"/>
      <c r="JO504" s="21"/>
      <c r="JP504" s="21"/>
      <c r="JQ504" s="21"/>
      <c r="JR504" s="21"/>
      <c r="JS504" s="21"/>
      <c r="JT504" s="21"/>
      <c r="JU504" s="21"/>
      <c r="JV504" s="21"/>
      <c r="JW504" s="21"/>
      <c r="JX504" s="21"/>
      <c r="JY504" s="21"/>
      <c r="JZ504" s="21"/>
      <c r="KA504" s="21"/>
      <c r="KB504" s="21"/>
      <c r="KC504" s="21"/>
      <c r="KD504" s="21"/>
      <c r="KE504" s="21"/>
      <c r="KF504" s="21"/>
      <c r="KG504" s="21"/>
      <c r="KH504" s="21"/>
      <c r="KI504" s="21"/>
      <c r="KJ504" s="21"/>
      <c r="KK504" s="21"/>
      <c r="KL504" s="21"/>
      <c r="KM504" s="21"/>
      <c r="KN504" s="21"/>
      <c r="KO504" s="21"/>
      <c r="KP504" s="21"/>
      <c r="KQ504" s="21"/>
      <c r="KR504" s="21"/>
      <c r="KS504" s="21"/>
      <c r="KT504" s="21"/>
      <c r="KU504" s="21"/>
      <c r="KV504" s="21"/>
      <c r="KW504" s="21"/>
      <c r="KX504" s="21"/>
      <c r="KY504" s="21"/>
      <c r="KZ504" s="21"/>
      <c r="LA504" s="21"/>
      <c r="LB504" s="21"/>
      <c r="LC504" s="21"/>
      <c r="LD504" s="21"/>
      <c r="LE504" s="21"/>
      <c r="LF504" s="21"/>
      <c r="LG504" s="21"/>
      <c r="LH504" s="21"/>
      <c r="LI504" s="21"/>
      <c r="LJ504" s="21"/>
      <c r="LK504" s="21"/>
      <c r="LL504" s="21"/>
      <c r="LM504" s="21"/>
      <c r="LN504" s="21"/>
      <c r="LO504" s="21"/>
      <c r="LP504" s="21"/>
      <c r="LQ504" s="21"/>
      <c r="LR504" s="21"/>
      <c r="LS504" s="21"/>
      <c r="LT504" s="21"/>
      <c r="LU504" s="21"/>
      <c r="LV504" s="21"/>
      <c r="LW504" s="21"/>
      <c r="LX504" s="21"/>
      <c r="LY504" s="21"/>
      <c r="LZ504" s="21"/>
      <c r="MA504" s="21"/>
      <c r="MB504" s="21"/>
      <c r="MC504" s="21"/>
      <c r="MD504" s="21"/>
      <c r="ME504" s="21"/>
      <c r="MF504" s="21"/>
      <c r="MG504" s="21"/>
      <c r="MH504" s="21"/>
      <c r="MI504" s="21"/>
      <c r="MJ504" s="21"/>
      <c r="MK504" s="21"/>
      <c r="ML504" s="21"/>
      <c r="MM504" s="21"/>
      <c r="MN504" s="21"/>
      <c r="MO504" s="21"/>
      <c r="MP504" s="21"/>
      <c r="MQ504" s="21"/>
      <c r="MR504" s="21"/>
      <c r="MS504" s="21"/>
      <c r="MT504" s="21"/>
      <c r="MU504" s="21"/>
      <c r="MV504" s="21"/>
      <c r="MW504" s="21"/>
      <c r="MX504" s="21"/>
      <c r="MY504" s="21"/>
      <c r="MZ504" s="21"/>
      <c r="NA504" s="21"/>
      <c r="NB504" s="21"/>
      <c r="NC504" s="21"/>
      <c r="ND504" s="21"/>
      <c r="NE504" s="21"/>
      <c r="NF504" s="21"/>
      <c r="NG504" s="21"/>
      <c r="NH504" s="21"/>
      <c r="NI504" s="21"/>
      <c r="NJ504" s="21"/>
      <c r="NK504" s="21"/>
      <c r="NL504" s="21"/>
      <c r="NM504" s="21"/>
      <c r="NN504" s="21"/>
      <c r="NO504" s="21"/>
      <c r="NP504" s="21"/>
      <c r="NQ504" s="21"/>
      <c r="NR504" s="21"/>
      <c r="NS504" s="21"/>
      <c r="NT504" s="21"/>
      <c r="NU504" s="21"/>
      <c r="NV504" s="21"/>
      <c r="NW504" s="21"/>
      <c r="NX504" s="21"/>
      <c r="NY504" s="21"/>
      <c r="NZ504" s="21"/>
      <c r="OA504" s="21"/>
      <c r="OB504" s="21"/>
      <c r="OC504" s="21"/>
      <c r="OD504" s="21"/>
      <c r="OE504" s="21"/>
      <c r="OF504" s="21"/>
      <c r="OG504" s="21"/>
      <c r="OH504" s="21"/>
      <c r="OI504" s="21"/>
      <c r="OJ504" s="21"/>
      <c r="OK504" s="21"/>
      <c r="OL504" s="21"/>
      <c r="OM504" s="21"/>
      <c r="ON504" s="21"/>
      <c r="OO504" s="21"/>
      <c r="OP504" s="21"/>
      <c r="OQ504" s="21"/>
      <c r="OR504" s="21"/>
      <c r="OS504" s="21"/>
      <c r="OT504" s="21"/>
      <c r="OU504" s="21"/>
      <c r="OV504" s="21"/>
      <c r="OW504" s="21"/>
      <c r="OX504" s="21"/>
      <c r="OY504" s="21"/>
      <c r="OZ504" s="21"/>
      <c r="PA504" s="21"/>
      <c r="PB504" s="21"/>
      <c r="PC504" s="21"/>
      <c r="PD504" s="21"/>
      <c r="PE504" s="21"/>
      <c r="PF504" s="21"/>
      <c r="PG504" s="21"/>
      <c r="PH504" s="21"/>
      <c r="PI504" s="21"/>
      <c r="PJ504" s="21"/>
      <c r="PK504" s="21"/>
      <c r="PL504" s="21"/>
      <c r="PM504" s="21"/>
      <c r="PN504" s="21"/>
      <c r="PO504" s="21"/>
      <c r="PP504" s="21"/>
      <c r="PQ504" s="21"/>
      <c r="PR504" s="21"/>
      <c r="PS504" s="21"/>
      <c r="PT504" s="21"/>
      <c r="PU504" s="21"/>
      <c r="PV504" s="21"/>
      <c r="PW504" s="21"/>
      <c r="PX504" s="21"/>
      <c r="PY504" s="21"/>
      <c r="PZ504" s="21"/>
      <c r="QA504" s="21"/>
      <c r="QB504" s="21"/>
      <c r="QC504" s="21"/>
      <c r="QD504" s="21"/>
      <c r="QE504" s="21"/>
      <c r="QF504" s="21"/>
      <c r="QG504" s="21"/>
      <c r="QH504" s="21"/>
      <c r="QI504" s="21"/>
      <c r="QJ504" s="21"/>
      <c r="QK504" s="21"/>
      <c r="QL504" s="21"/>
      <c r="QM504" s="21"/>
      <c r="QN504" s="21"/>
      <c r="QO504" s="21"/>
      <c r="QP504" s="21"/>
      <c r="QQ504" s="21"/>
      <c r="QR504" s="21"/>
      <c r="QS504" s="21"/>
      <c r="QT504" s="21"/>
      <c r="QU504" s="21"/>
      <c r="QV504" s="21"/>
      <c r="QW504" s="21"/>
      <c r="QX504" s="21"/>
      <c r="QY504" s="21"/>
      <c r="QZ504" s="21"/>
      <c r="RA504" s="21"/>
      <c r="RB504" s="21"/>
      <c r="RC504" s="21"/>
      <c r="RD504" s="21"/>
      <c r="RE504" s="21"/>
      <c r="RF504" s="21"/>
      <c r="RG504" s="21"/>
      <c r="RH504" s="21"/>
      <c r="RI504" s="21"/>
      <c r="RJ504" s="21"/>
      <c r="RK504" s="21"/>
      <c r="RL504" s="21"/>
      <c r="RM504" s="21"/>
      <c r="RN504" s="21"/>
      <c r="RO504" s="21"/>
      <c r="RP504" s="21"/>
      <c r="RQ504" s="21"/>
      <c r="RR504" s="21"/>
      <c r="RS504" s="21"/>
      <c r="RT504" s="21"/>
      <c r="RU504" s="21"/>
      <c r="RV504" s="21"/>
      <c r="RW504" s="21"/>
      <c r="RX504" s="21"/>
      <c r="RY504" s="21"/>
      <c r="RZ504" s="21"/>
      <c r="SA504" s="21"/>
      <c r="SB504" s="21"/>
      <c r="SC504" s="21"/>
      <c r="SD504" s="21"/>
      <c r="SE504" s="21"/>
      <c r="SF504" s="21"/>
      <c r="SG504" s="21"/>
      <c r="SH504" s="21"/>
      <c r="SI504" s="21"/>
      <c r="SJ504" s="21"/>
      <c r="SK504" s="21"/>
      <c r="SL504" s="21"/>
      <c r="SM504" s="21"/>
      <c r="SN504" s="21"/>
      <c r="SO504" s="21"/>
      <c r="SP504" s="21"/>
      <c r="SQ504" s="21"/>
      <c r="SR504" s="21"/>
      <c r="SS504" s="21"/>
      <c r="ST504" s="21"/>
      <c r="SU504" s="21"/>
      <c r="SV504" s="21"/>
      <c r="SW504" s="21"/>
      <c r="SX504" s="21"/>
      <c r="SY504" s="21"/>
      <c r="SZ504" s="21"/>
      <c r="TA504" s="21"/>
      <c r="TB504" s="21"/>
      <c r="TC504" s="21"/>
      <c r="TD504" s="21"/>
      <c r="TE504" s="21"/>
      <c r="TF504" s="21"/>
      <c r="TG504" s="21"/>
      <c r="TH504" s="21"/>
      <c r="TI504" s="21"/>
      <c r="TJ504" s="21"/>
      <c r="TK504" s="21"/>
      <c r="TL504" s="21"/>
      <c r="TM504" s="21"/>
      <c r="TN504" s="21"/>
      <c r="TO504" s="21"/>
      <c r="TP504" s="21"/>
      <c r="TQ504" s="21"/>
      <c r="TR504" s="21"/>
      <c r="TS504" s="21"/>
      <c r="TT504" s="21"/>
      <c r="TU504" s="21"/>
      <c r="TV504" s="21"/>
      <c r="TW504" s="21"/>
      <c r="TX504" s="21"/>
      <c r="TY504" s="21"/>
      <c r="TZ504" s="21"/>
      <c r="UA504" s="21"/>
      <c r="UB504" s="21"/>
      <c r="UC504" s="21"/>
      <c r="UD504" s="21"/>
      <c r="UE504" s="21"/>
      <c r="UF504" s="21"/>
      <c r="UG504" s="21"/>
      <c r="UH504" s="21"/>
      <c r="UI504" s="21"/>
      <c r="UJ504" s="21"/>
      <c r="UK504" s="21"/>
      <c r="UL504" s="21"/>
      <c r="UM504" s="21"/>
      <c r="UN504" s="21"/>
      <c r="UO504" s="21"/>
      <c r="UP504" s="21"/>
      <c r="UQ504" s="21"/>
      <c r="UR504" s="21"/>
      <c r="US504" s="21"/>
      <c r="UT504" s="21"/>
      <c r="UU504" s="21"/>
      <c r="UV504" s="21"/>
      <c r="UW504" s="21"/>
      <c r="UX504" s="21"/>
      <c r="UY504" s="21"/>
      <c r="UZ504" s="21"/>
      <c r="VA504" s="21"/>
      <c r="VB504" s="21"/>
      <c r="VC504" s="21"/>
      <c r="VD504" s="21"/>
      <c r="VE504" s="21"/>
      <c r="VF504" s="21"/>
      <c r="VG504" s="21"/>
      <c r="VH504" s="21"/>
      <c r="VI504" s="21"/>
      <c r="VJ504" s="21"/>
      <c r="VK504" s="21"/>
      <c r="VL504" s="21"/>
      <c r="VM504" s="21"/>
      <c r="VN504" s="21"/>
      <c r="VO504" s="21"/>
      <c r="VP504" s="21"/>
      <c r="VQ504" s="21"/>
      <c r="VR504" s="21"/>
      <c r="VS504" s="21"/>
      <c r="VT504" s="21"/>
      <c r="VU504" s="21"/>
      <c r="VV504" s="21"/>
      <c r="VW504" s="21"/>
      <c r="VX504" s="21"/>
      <c r="VY504" s="21"/>
      <c r="VZ504" s="21"/>
      <c r="WA504" s="21"/>
      <c r="WB504" s="21"/>
      <c r="WC504" s="21"/>
      <c r="WD504" s="21"/>
      <c r="WE504" s="21"/>
      <c r="WF504" s="21"/>
      <c r="WG504" s="21"/>
      <c r="WH504" s="21"/>
      <c r="WI504" s="21"/>
      <c r="WJ504" s="21"/>
      <c r="WK504" s="21"/>
      <c r="WL504" s="21"/>
      <c r="WM504" s="21"/>
      <c r="WN504" s="21"/>
      <c r="WO504" s="21"/>
      <c r="WP504" s="21"/>
      <c r="WQ504" s="21"/>
      <c r="WR504" s="21"/>
      <c r="WS504" s="21"/>
      <c r="WT504" s="21"/>
      <c r="WU504" s="21"/>
      <c r="WV504" s="21"/>
      <c r="WW504" s="21"/>
      <c r="WX504" s="21"/>
      <c r="WY504" s="21"/>
      <c r="WZ504" s="21"/>
      <c r="XA504" s="21"/>
      <c r="XB504" s="21"/>
      <c r="XC504" s="21"/>
      <c r="XD504" s="21"/>
      <c r="XE504" s="21"/>
      <c r="XF504" s="21"/>
      <c r="XG504" s="21"/>
      <c r="XH504" s="21"/>
      <c r="XI504" s="21"/>
      <c r="XJ504" s="21"/>
      <c r="XK504" s="21"/>
      <c r="XL504" s="21"/>
      <c r="XM504" s="21"/>
      <c r="XN504" s="21"/>
      <c r="XO504" s="21"/>
      <c r="XP504" s="21"/>
      <c r="XQ504" s="21"/>
      <c r="XR504" s="21"/>
      <c r="XS504" s="21"/>
      <c r="XT504" s="21"/>
      <c r="XU504" s="21"/>
      <c r="XV504" s="21"/>
      <c r="XW504" s="21"/>
      <c r="XX504" s="21"/>
      <c r="XY504" s="21"/>
      <c r="XZ504" s="21"/>
      <c r="YA504" s="21"/>
      <c r="YB504" s="21"/>
      <c r="YC504" s="21"/>
      <c r="YD504" s="21"/>
      <c r="YE504" s="21"/>
      <c r="YF504" s="21"/>
      <c r="YG504" s="21"/>
      <c r="YH504" s="21"/>
      <c r="YI504" s="21"/>
      <c r="YJ504" s="21"/>
      <c r="YK504" s="21"/>
      <c r="YL504" s="21"/>
      <c r="YM504" s="21"/>
      <c r="YN504" s="21"/>
      <c r="YO504" s="21"/>
      <c r="YP504" s="21"/>
      <c r="YQ504" s="21"/>
      <c r="YR504" s="21"/>
      <c r="YS504" s="21"/>
      <c r="YT504" s="21"/>
      <c r="YU504" s="21"/>
      <c r="YV504" s="21"/>
      <c r="YW504" s="21"/>
      <c r="YX504" s="21"/>
      <c r="YY504" s="21"/>
      <c r="YZ504" s="21"/>
      <c r="ZA504" s="21"/>
      <c r="ZB504" s="21"/>
      <c r="ZC504" s="21"/>
      <c r="ZD504" s="21"/>
      <c r="ZE504" s="21"/>
      <c r="ZF504" s="21"/>
      <c r="ZG504" s="21"/>
      <c r="ZH504" s="21"/>
      <c r="ZI504" s="21"/>
      <c r="ZJ504" s="21"/>
      <c r="ZK504" s="21"/>
      <c r="ZL504" s="21"/>
      <c r="ZM504" s="21"/>
      <c r="ZN504" s="21"/>
      <c r="ZO504" s="21"/>
      <c r="ZP504" s="21"/>
      <c r="ZQ504" s="21"/>
      <c r="ZR504" s="21"/>
      <c r="ZS504" s="21"/>
      <c r="ZT504" s="21"/>
      <c r="ZU504" s="21"/>
      <c r="ZV504" s="21"/>
      <c r="ZW504" s="21"/>
      <c r="ZX504" s="21"/>
      <c r="ZY504" s="21"/>
      <c r="ZZ504" s="21"/>
      <c r="AAA504" s="21"/>
      <c r="AAB504" s="21"/>
      <c r="AAC504" s="21"/>
      <c r="AAD504" s="21"/>
      <c r="AAE504" s="21"/>
      <c r="AAF504" s="21"/>
      <c r="AAG504" s="21"/>
      <c r="AAH504" s="21"/>
      <c r="AAI504" s="21"/>
      <c r="AAJ504" s="21"/>
      <c r="AAK504" s="21"/>
      <c r="AAL504" s="21"/>
      <c r="AAM504" s="21"/>
      <c r="AAN504" s="21"/>
      <c r="AAO504" s="21"/>
      <c r="AAP504" s="21"/>
      <c r="AAQ504" s="21"/>
      <c r="AAR504" s="21"/>
      <c r="AAS504" s="21"/>
      <c r="AAT504" s="21"/>
      <c r="AAU504" s="21"/>
      <c r="AAV504" s="21"/>
      <c r="AAW504" s="21"/>
      <c r="AAX504" s="21"/>
      <c r="AAY504" s="21"/>
      <c r="AAZ504" s="21"/>
      <c r="ABA504" s="21"/>
      <c r="ABB504" s="21"/>
      <c r="ABC504" s="21"/>
      <c r="ABD504" s="21"/>
      <c r="ABE504" s="21"/>
      <c r="ABF504" s="21"/>
      <c r="ABG504" s="21"/>
      <c r="ABH504" s="21"/>
      <c r="ABI504" s="21"/>
      <c r="ABJ504" s="21"/>
      <c r="ABK504" s="21"/>
      <c r="ABL504" s="21"/>
      <c r="ABM504" s="21"/>
      <c r="ABN504" s="21"/>
      <c r="ABO504" s="21"/>
      <c r="ABP504" s="21"/>
      <c r="ABQ504" s="21"/>
      <c r="ABR504" s="21"/>
      <c r="ABS504" s="21"/>
      <c r="ABT504" s="21"/>
      <c r="ABU504" s="21"/>
      <c r="ABV504" s="21"/>
      <c r="ABW504" s="21"/>
      <c r="ABX504" s="21"/>
      <c r="ABY504" s="21"/>
      <c r="ABZ504" s="21"/>
      <c r="ACA504" s="21"/>
      <c r="ACB504" s="21"/>
      <c r="ACC504" s="21"/>
      <c r="ACD504" s="21"/>
      <c r="ACE504" s="21"/>
      <c r="ACF504" s="21"/>
      <c r="ACG504" s="21"/>
      <c r="ACH504" s="21"/>
      <c r="ACI504" s="21"/>
      <c r="ACJ504" s="21"/>
      <c r="ACK504" s="21"/>
      <c r="ACL504" s="21"/>
      <c r="ACM504" s="21"/>
      <c r="ACN504" s="21"/>
      <c r="ACO504" s="21"/>
      <c r="ACP504" s="21"/>
      <c r="ACQ504" s="21"/>
      <c r="ACR504" s="21"/>
      <c r="ACS504" s="21"/>
      <c r="ACT504" s="21"/>
      <c r="ACU504" s="21"/>
      <c r="ACV504" s="21"/>
      <c r="ACW504" s="21"/>
      <c r="ACX504" s="21"/>
      <c r="ACY504" s="21"/>
      <c r="ACZ504" s="21"/>
      <c r="ADA504" s="21"/>
      <c r="ADB504" s="21"/>
      <c r="ADC504" s="21"/>
      <c r="ADD504" s="21"/>
      <c r="ADE504" s="21"/>
      <c r="ADF504" s="21"/>
      <c r="ADG504" s="21"/>
      <c r="ADH504" s="21"/>
      <c r="ADI504" s="21"/>
      <c r="ADJ504" s="21"/>
      <c r="ADK504" s="21"/>
      <c r="ADL504" s="21"/>
      <c r="ADM504" s="21"/>
      <c r="ADN504" s="21"/>
      <c r="ADO504" s="21"/>
      <c r="ADP504" s="21"/>
      <c r="ADQ504" s="21"/>
      <c r="ADR504" s="21"/>
      <c r="ADS504" s="21"/>
      <c r="ADT504" s="21"/>
      <c r="ADU504" s="21"/>
      <c r="ADV504" s="21"/>
      <c r="ADW504" s="21"/>
      <c r="ADX504" s="21"/>
      <c r="ADY504" s="21"/>
      <c r="ADZ504" s="21"/>
      <c r="AEA504" s="21"/>
      <c r="AEB504" s="21"/>
      <c r="AEC504" s="21"/>
      <c r="AED504" s="21"/>
      <c r="AEE504" s="21"/>
      <c r="AEF504" s="21"/>
      <c r="AEG504" s="21"/>
      <c r="AEH504" s="21"/>
      <c r="AEI504" s="21"/>
      <c r="AEJ504" s="21"/>
      <c r="AEK504" s="21"/>
      <c r="AEL504" s="21"/>
      <c r="AEM504" s="21"/>
      <c r="AEN504" s="21"/>
      <c r="AEO504" s="21"/>
      <c r="AEP504" s="21"/>
      <c r="AEQ504" s="21"/>
      <c r="AER504" s="21"/>
      <c r="AES504" s="21"/>
      <c r="AET504" s="21"/>
      <c r="AEU504" s="21"/>
      <c r="AEV504" s="21"/>
      <c r="AEW504" s="21"/>
      <c r="AEX504" s="21"/>
      <c r="AEY504" s="21"/>
      <c r="AEZ504" s="21"/>
      <c r="AFA504" s="21"/>
      <c r="AFB504" s="21"/>
      <c r="AFC504" s="21"/>
      <c r="AFD504" s="21"/>
      <c r="AFE504" s="21"/>
      <c r="AFF504" s="21"/>
      <c r="AFG504" s="21"/>
      <c r="AFH504" s="21"/>
      <c r="AFI504" s="21"/>
      <c r="AFJ504" s="21"/>
      <c r="AFK504" s="21"/>
      <c r="AFL504" s="21"/>
      <c r="AFM504" s="21"/>
      <c r="AFN504" s="21"/>
      <c r="AFO504" s="21"/>
      <c r="AFP504" s="21"/>
      <c r="AFQ504" s="21"/>
      <c r="AFR504" s="21"/>
      <c r="AFS504" s="21"/>
      <c r="AFT504" s="21"/>
      <c r="AFU504" s="21"/>
      <c r="AFV504" s="21"/>
      <c r="AFW504" s="21"/>
      <c r="AFX504" s="21"/>
      <c r="AFY504" s="21"/>
      <c r="AFZ504" s="21"/>
      <c r="AGA504" s="21"/>
      <c r="AGB504" s="21"/>
      <c r="AGC504" s="21"/>
      <c r="AGD504" s="21"/>
      <c r="AGE504" s="21"/>
      <c r="AGF504" s="21"/>
      <c r="AGG504" s="21"/>
      <c r="AGH504" s="21"/>
      <c r="AGI504" s="21"/>
      <c r="AGJ504" s="21"/>
      <c r="AGK504" s="21"/>
      <c r="AGL504" s="21"/>
      <c r="AGM504" s="21"/>
      <c r="AGN504" s="21"/>
      <c r="AGO504" s="21"/>
      <c r="AGP504" s="21"/>
      <c r="AGQ504" s="21"/>
      <c r="AGR504" s="21"/>
      <c r="AGS504" s="21"/>
      <c r="AGT504" s="21"/>
      <c r="AGU504" s="21"/>
      <c r="AGV504" s="21"/>
      <c r="AGW504" s="21"/>
      <c r="AGX504" s="21"/>
      <c r="AGY504" s="21"/>
      <c r="AGZ504" s="21"/>
      <c r="AHA504" s="21"/>
      <c r="AHB504" s="21"/>
      <c r="AHC504" s="21"/>
      <c r="AHD504" s="21"/>
      <c r="AHE504" s="21"/>
      <c r="AHF504" s="21"/>
      <c r="AHG504" s="21"/>
      <c r="AHH504" s="21"/>
      <c r="AHI504" s="21"/>
      <c r="AHJ504" s="21"/>
      <c r="AHK504" s="21"/>
      <c r="AHL504" s="21"/>
      <c r="AHM504" s="21"/>
      <c r="AHN504" s="21"/>
      <c r="AHO504" s="21"/>
      <c r="AHP504" s="21"/>
      <c r="AHQ504" s="21"/>
      <c r="AHR504" s="21"/>
      <c r="AHS504" s="21"/>
      <c r="AHT504" s="21"/>
      <c r="AHU504" s="21"/>
      <c r="AHV504" s="21"/>
      <c r="AHW504" s="21"/>
      <c r="AHX504" s="21"/>
      <c r="AHY504" s="21"/>
      <c r="AHZ504" s="21"/>
      <c r="AIA504" s="21"/>
      <c r="AIB504" s="21"/>
      <c r="AIC504" s="21"/>
      <c r="AID504" s="21"/>
      <c r="AIE504" s="21"/>
      <c r="AIF504" s="21"/>
      <c r="AIG504" s="21"/>
      <c r="AIH504" s="21"/>
      <c r="AII504" s="21"/>
      <c r="AIJ504" s="21"/>
      <c r="AIK504" s="21"/>
      <c r="AIL504" s="21"/>
      <c r="AIM504" s="21"/>
      <c r="AIN504" s="21"/>
      <c r="AIO504" s="21"/>
      <c r="AIP504" s="21"/>
      <c r="AIQ504" s="21"/>
      <c r="AIR504" s="21"/>
      <c r="AIS504" s="21"/>
      <c r="AIT504" s="21"/>
      <c r="AIU504" s="21"/>
      <c r="AIV504" s="21"/>
      <c r="AIW504" s="21"/>
      <c r="AIX504" s="21"/>
      <c r="AIY504" s="21"/>
      <c r="AIZ504" s="21"/>
      <c r="AJA504" s="21"/>
      <c r="AJB504" s="21"/>
      <c r="AJC504" s="21"/>
      <c r="AJD504" s="21"/>
      <c r="AJE504" s="21"/>
      <c r="AJF504" s="21"/>
      <c r="AJG504" s="21"/>
      <c r="AJH504" s="21"/>
      <c r="AJI504" s="21"/>
      <c r="AJJ504" s="21"/>
      <c r="AJK504" s="21"/>
      <c r="AJL504" s="21"/>
      <c r="AJM504" s="21"/>
      <c r="AJN504" s="21"/>
      <c r="AJO504" s="21"/>
      <c r="AJP504" s="21"/>
      <c r="AJQ504" s="21"/>
      <c r="AJR504" s="21"/>
      <c r="AJS504" s="21"/>
      <c r="AJT504" s="21"/>
      <c r="AJU504" s="21"/>
      <c r="AJV504" s="21"/>
      <c r="AJW504" s="21"/>
      <c r="AJX504" s="21"/>
      <c r="AJY504" s="21"/>
      <c r="AJZ504" s="21"/>
      <c r="AKA504" s="21"/>
      <c r="AKB504" s="21"/>
      <c r="AKC504" s="21"/>
      <c r="AKD504" s="21"/>
      <c r="AKE504" s="21"/>
      <c r="AKF504" s="21"/>
      <c r="AKG504" s="21"/>
      <c r="AKH504" s="21"/>
      <c r="AKI504" s="21"/>
      <c r="AKJ504" s="21"/>
      <c r="AKK504" s="21"/>
      <c r="AKL504" s="21"/>
      <c r="AKM504" s="21"/>
      <c r="AKN504" s="21"/>
      <c r="AKO504" s="21"/>
      <c r="AKP504" s="21"/>
      <c r="AKQ504" s="21"/>
      <c r="AKR504" s="21"/>
      <c r="AKS504" s="21"/>
      <c r="AKT504" s="21"/>
      <c r="AKU504" s="21"/>
      <c r="AKV504" s="21"/>
      <c r="AKW504" s="21"/>
      <c r="AKX504" s="21"/>
      <c r="AKY504" s="21"/>
      <c r="AKZ504" s="21"/>
      <c r="ALA504" s="21"/>
      <c r="ALB504" s="21"/>
      <c r="ALC504" s="21"/>
      <c r="ALD504" s="21"/>
      <c r="ALE504" s="21"/>
      <c r="ALF504" s="21"/>
      <c r="ALG504" s="21"/>
      <c r="ALH504" s="21"/>
      <c r="ALI504" s="21"/>
      <c r="ALJ504" s="21"/>
      <c r="ALK504" s="21"/>
      <c r="ALL504" s="21"/>
      <c r="ALM504" s="21"/>
      <c r="ALN504" s="21"/>
      <c r="ALO504" s="21"/>
      <c r="ALP504" s="21"/>
      <c r="ALQ504" s="21"/>
      <c r="ALR504" s="21"/>
      <c r="ALS504" s="21"/>
      <c r="ALT504" s="21"/>
      <c r="ALU504" s="21"/>
      <c r="ALV504" s="21"/>
      <c r="ALW504" s="21"/>
      <c r="ALX504" s="21"/>
      <c r="ALY504" s="21"/>
      <c r="ALZ504" s="21"/>
      <c r="AMA504" s="21"/>
      <c r="AMB504" s="21"/>
      <c r="AMC504" s="21"/>
      <c r="AMD504" s="21"/>
      <c r="AME504" s="21"/>
      <c r="AMF504" s="21"/>
      <c r="AMG504" s="21"/>
      <c r="AMH504" s="21"/>
      <c r="AMI504" s="21"/>
      <c r="AMJ504" s="21"/>
      <c r="AMK504" s="21"/>
      <c r="AML504" s="21"/>
      <c r="AMM504" s="21"/>
      <c r="AMN504" s="21"/>
      <c r="AMO504" s="21"/>
      <c r="AMP504" s="21"/>
      <c r="AMQ504" s="21"/>
      <c r="AMR504" s="21"/>
      <c r="AMS504" s="21"/>
      <c r="AMT504" s="21"/>
      <c r="AMU504" s="21"/>
      <c r="AMV504" s="21"/>
      <c r="AMW504" s="21"/>
      <c r="AMX504" s="21"/>
      <c r="AMY504" s="21"/>
      <c r="AMZ504" s="21"/>
      <c r="ANA504" s="21"/>
      <c r="ANB504" s="21"/>
      <c r="ANC504" s="21"/>
      <c r="AND504" s="21"/>
      <c r="ANE504" s="21"/>
      <c r="ANF504" s="21"/>
      <c r="ANG504" s="21"/>
      <c r="ANH504" s="21"/>
      <c r="ANI504" s="21"/>
      <c r="ANJ504" s="21"/>
      <c r="ANK504" s="21"/>
      <c r="ANL504" s="21"/>
      <c r="ANM504" s="21"/>
      <c r="ANN504" s="21"/>
      <c r="ANO504" s="21"/>
      <c r="ANP504" s="21"/>
      <c r="ANQ504" s="21"/>
      <c r="ANR504" s="21"/>
      <c r="ANS504" s="21"/>
      <c r="ANT504" s="21"/>
      <c r="ANU504" s="21"/>
      <c r="ANV504" s="21"/>
      <c r="ANW504" s="21"/>
      <c r="ANX504" s="21"/>
      <c r="ANY504" s="21"/>
      <c r="ANZ504" s="21"/>
      <c r="AOA504" s="21"/>
      <c r="AOB504" s="21"/>
      <c r="AOC504" s="21"/>
      <c r="AOD504" s="21"/>
      <c r="AOE504" s="21"/>
      <c r="AOF504" s="21"/>
      <c r="AOG504" s="21"/>
      <c r="AOH504" s="21"/>
      <c r="AOI504" s="21"/>
      <c r="AOJ504" s="21"/>
      <c r="AOK504" s="21"/>
      <c r="AOL504" s="21"/>
      <c r="AOM504" s="21"/>
      <c r="AON504" s="21"/>
      <c r="AOO504" s="21"/>
      <c r="AOP504" s="21"/>
      <c r="AOQ504" s="21"/>
      <c r="AOR504" s="21"/>
      <c r="AOS504" s="21"/>
      <c r="AOT504" s="21"/>
      <c r="AOU504" s="21"/>
      <c r="AOV504" s="21"/>
      <c r="AOW504" s="21"/>
      <c r="AOX504" s="21"/>
      <c r="AOY504" s="21"/>
      <c r="AOZ504" s="21"/>
      <c r="APA504" s="21"/>
      <c r="APB504" s="21"/>
      <c r="APC504" s="21"/>
      <c r="APD504" s="21"/>
      <c r="APE504" s="21"/>
      <c r="APF504" s="21"/>
      <c r="APG504" s="21"/>
      <c r="APH504" s="21"/>
      <c r="API504" s="21"/>
      <c r="APJ504" s="21"/>
      <c r="APK504" s="21"/>
      <c r="APL504" s="21"/>
      <c r="APM504" s="21"/>
      <c r="APN504" s="21"/>
      <c r="APO504" s="21"/>
      <c r="APP504" s="21"/>
      <c r="APQ504" s="21"/>
      <c r="APR504" s="21"/>
      <c r="APS504" s="21"/>
      <c r="APT504" s="21"/>
      <c r="APU504" s="21"/>
      <c r="APV504" s="21"/>
      <c r="APW504" s="21"/>
      <c r="APX504" s="21"/>
      <c r="APY504" s="21"/>
      <c r="APZ504" s="21"/>
      <c r="AQA504" s="21"/>
      <c r="AQB504" s="21"/>
      <c r="AQC504" s="21"/>
      <c r="AQD504" s="21"/>
      <c r="AQE504" s="21"/>
      <c r="AQF504" s="21"/>
      <c r="AQG504" s="21"/>
      <c r="AQH504" s="21"/>
      <c r="AQI504" s="21"/>
      <c r="AQJ504" s="21"/>
      <c r="AQK504" s="21"/>
      <c r="AQL504" s="21"/>
      <c r="AQM504" s="21"/>
      <c r="AQN504" s="21"/>
      <c r="AQO504" s="21"/>
      <c r="AQP504" s="21"/>
      <c r="AQQ504" s="21"/>
      <c r="AQR504" s="21"/>
      <c r="AQS504" s="21"/>
      <c r="AQT504" s="21"/>
      <c r="AQU504" s="21"/>
      <c r="AQV504" s="21"/>
      <c r="AQW504" s="21"/>
      <c r="AQX504" s="21"/>
      <c r="AQY504" s="21"/>
      <c r="AQZ504" s="21"/>
      <c r="ARA504" s="21"/>
      <c r="ARB504" s="21"/>
      <c r="ARC504" s="21"/>
      <c r="ARD504" s="21"/>
      <c r="ARE504" s="21"/>
      <c r="ARF504" s="21"/>
      <c r="ARG504" s="21"/>
      <c r="ARH504" s="21"/>
      <c r="ARI504" s="21"/>
      <c r="ARJ504" s="21"/>
      <c r="ARK504" s="21"/>
      <c r="ARL504" s="21"/>
      <c r="ARM504" s="21"/>
      <c r="ARN504" s="21"/>
      <c r="ARO504" s="21"/>
      <c r="ARP504" s="21"/>
      <c r="ARQ504" s="21"/>
      <c r="ARR504" s="21"/>
      <c r="ARS504" s="21"/>
      <c r="ART504" s="21"/>
      <c r="ARU504" s="21"/>
      <c r="ARV504" s="21"/>
      <c r="ARW504" s="21"/>
      <c r="ARX504" s="21"/>
      <c r="ARY504" s="21"/>
      <c r="ARZ504" s="21"/>
      <c r="ASA504" s="21"/>
      <c r="ASB504" s="21"/>
      <c r="ASC504" s="21"/>
      <c r="ASD504" s="21"/>
      <c r="ASE504" s="21"/>
      <c r="ASF504" s="21"/>
      <c r="ASG504" s="21"/>
      <c r="ASH504" s="21"/>
      <c r="ASI504" s="21"/>
      <c r="ASJ504" s="21"/>
      <c r="ASK504" s="21"/>
      <c r="ASL504" s="21"/>
      <c r="ASM504" s="21"/>
      <c r="ASN504" s="21"/>
      <c r="ASO504" s="21"/>
      <c r="ASP504" s="21"/>
      <c r="ASQ504" s="21"/>
      <c r="ASR504" s="21"/>
      <c r="ASS504" s="21"/>
      <c r="AST504" s="21"/>
      <c r="ASU504" s="21"/>
      <c r="ASV504" s="21"/>
      <c r="ASW504" s="21"/>
      <c r="ASX504" s="21"/>
      <c r="ASY504" s="21"/>
      <c r="ASZ504" s="21"/>
      <c r="ATA504" s="21"/>
      <c r="ATB504" s="21"/>
      <c r="ATC504" s="21"/>
      <c r="ATD504" s="21"/>
      <c r="ATE504" s="21"/>
      <c r="ATF504" s="21"/>
      <c r="ATG504" s="21"/>
      <c r="ATH504" s="21"/>
      <c r="ATI504" s="21"/>
      <c r="ATJ504" s="21"/>
      <c r="ATK504" s="21"/>
      <c r="ATL504" s="21"/>
      <c r="ATM504" s="21"/>
      <c r="ATN504" s="21"/>
      <c r="ATO504" s="21"/>
      <c r="ATP504" s="21"/>
      <c r="ATQ504" s="21"/>
      <c r="ATR504" s="21"/>
      <c r="ATS504" s="21"/>
      <c r="ATT504" s="21"/>
      <c r="ATU504" s="21"/>
      <c r="ATV504" s="21"/>
      <c r="ATW504" s="21"/>
      <c r="ATX504" s="21"/>
      <c r="ATY504" s="21"/>
      <c r="ATZ504" s="21"/>
      <c r="AUA504" s="21"/>
      <c r="AUB504" s="21"/>
      <c r="AUC504" s="21"/>
      <c r="AUD504" s="21"/>
      <c r="AUE504" s="21"/>
      <c r="AUF504" s="21"/>
      <c r="AUG504" s="21"/>
      <c r="AUH504" s="21"/>
      <c r="AUI504" s="21"/>
      <c r="AUJ504" s="21"/>
      <c r="AUK504" s="21"/>
      <c r="AUL504" s="21"/>
      <c r="AUM504" s="21"/>
      <c r="AUN504" s="21"/>
      <c r="AUO504" s="21"/>
      <c r="AUP504" s="21"/>
      <c r="AUQ504" s="21"/>
      <c r="AUR504" s="21"/>
      <c r="AUS504" s="21"/>
      <c r="AUT504" s="21"/>
      <c r="AUU504" s="21"/>
      <c r="AUV504" s="21"/>
      <c r="AUW504" s="21"/>
      <c r="AUX504" s="21"/>
      <c r="AUY504" s="21"/>
      <c r="AUZ504" s="21"/>
      <c r="AVA504" s="21"/>
      <c r="AVB504" s="21"/>
      <c r="AVC504" s="21"/>
      <c r="AVD504" s="21"/>
      <c r="AVE504" s="21"/>
      <c r="AVF504" s="21"/>
      <c r="AVG504" s="21"/>
      <c r="AVH504" s="21"/>
      <c r="AVI504" s="21"/>
      <c r="AVJ504" s="21"/>
      <c r="AVK504" s="21"/>
      <c r="AVL504" s="21"/>
      <c r="AVM504" s="21"/>
      <c r="AVN504" s="21"/>
      <c r="AVO504" s="21"/>
      <c r="AVP504" s="21"/>
      <c r="AVQ504" s="21"/>
      <c r="AVR504" s="21"/>
      <c r="AVS504" s="21"/>
      <c r="AVT504" s="21"/>
      <c r="AVU504" s="21"/>
      <c r="AVV504" s="21"/>
      <c r="AVW504" s="21"/>
      <c r="AVX504" s="21"/>
      <c r="AVY504" s="21"/>
      <c r="AVZ504" s="21"/>
      <c r="AWA504" s="21"/>
      <c r="AWB504" s="21"/>
      <c r="AWC504" s="21"/>
      <c r="AWD504" s="21"/>
      <c r="AWE504" s="21"/>
      <c r="AWF504" s="21"/>
      <c r="AWG504" s="21"/>
      <c r="AWH504" s="21"/>
      <c r="AWI504" s="21"/>
      <c r="AWJ504" s="21"/>
      <c r="AWK504" s="21"/>
      <c r="AWL504" s="21"/>
      <c r="AWM504" s="21"/>
      <c r="AWN504" s="21"/>
      <c r="AWO504" s="21"/>
      <c r="AWP504" s="21"/>
      <c r="AWQ504" s="21"/>
      <c r="AWR504" s="21"/>
      <c r="AWS504" s="21"/>
      <c r="AWT504" s="21"/>
      <c r="AWU504" s="21"/>
      <c r="AWV504" s="21"/>
      <c r="AWW504" s="21"/>
      <c r="AWX504" s="21"/>
      <c r="AWY504" s="21"/>
      <c r="AWZ504" s="21"/>
      <c r="AXA504" s="21"/>
      <c r="AXB504" s="21"/>
      <c r="AXC504" s="21"/>
      <c r="AXD504" s="21"/>
      <c r="AXE504" s="21"/>
      <c r="AXF504" s="21"/>
      <c r="AXG504" s="21"/>
      <c r="AXH504" s="21"/>
      <c r="AXI504" s="21"/>
      <c r="AXJ504" s="21"/>
      <c r="AXK504" s="21"/>
      <c r="AXL504" s="21"/>
      <c r="AXM504" s="21"/>
      <c r="AXN504" s="21"/>
      <c r="AXO504" s="21"/>
      <c r="AXP504" s="21"/>
      <c r="AXQ504" s="21"/>
      <c r="AXR504" s="21"/>
      <c r="AXS504" s="21"/>
      <c r="AXT504" s="21"/>
      <c r="AXU504" s="21"/>
      <c r="AXV504" s="21"/>
      <c r="AXW504" s="21"/>
      <c r="AXX504" s="21"/>
      <c r="AXY504" s="21"/>
      <c r="AXZ504" s="21"/>
      <c r="AYA504" s="21"/>
      <c r="AYB504" s="21"/>
      <c r="AYC504" s="21"/>
      <c r="AYD504" s="21"/>
      <c r="AYE504" s="21"/>
      <c r="AYF504" s="21"/>
      <c r="AYG504" s="21"/>
      <c r="AYH504" s="21"/>
      <c r="AYI504" s="21"/>
      <c r="AYJ504" s="21"/>
      <c r="AYK504" s="21"/>
      <c r="AYL504" s="21"/>
      <c r="AYM504" s="21"/>
      <c r="AYN504" s="21"/>
      <c r="AYO504" s="21"/>
      <c r="AYP504" s="21"/>
      <c r="AYQ504" s="21"/>
      <c r="AYR504" s="21"/>
      <c r="AYS504" s="21"/>
      <c r="AYT504" s="21"/>
      <c r="AYU504" s="21"/>
      <c r="AYV504" s="21"/>
      <c r="AYW504" s="21"/>
      <c r="AYX504" s="21"/>
      <c r="AYY504" s="21"/>
      <c r="AYZ504" s="21"/>
      <c r="AZA504" s="21"/>
      <c r="AZB504" s="21"/>
      <c r="AZC504" s="21"/>
      <c r="AZD504" s="21"/>
      <c r="AZE504" s="21"/>
      <c r="AZF504" s="21"/>
      <c r="AZG504" s="21"/>
      <c r="AZH504" s="21"/>
      <c r="AZI504" s="21"/>
      <c r="AZJ504" s="21"/>
      <c r="AZK504" s="21"/>
      <c r="AZL504" s="21"/>
      <c r="AZM504" s="21"/>
      <c r="AZN504" s="21"/>
      <c r="AZO504" s="21"/>
      <c r="AZP504" s="21"/>
      <c r="AZQ504" s="21"/>
      <c r="AZR504" s="21"/>
      <c r="AZS504" s="21"/>
      <c r="AZT504" s="21"/>
      <c r="AZU504" s="21"/>
      <c r="AZV504" s="21"/>
      <c r="AZW504" s="21"/>
      <c r="AZX504" s="21"/>
      <c r="AZY504" s="21"/>
      <c r="AZZ504" s="21"/>
      <c r="BAA504" s="21"/>
      <c r="BAB504" s="21"/>
      <c r="BAC504" s="21"/>
      <c r="BAD504" s="21"/>
      <c r="BAE504" s="21"/>
      <c r="BAF504" s="21"/>
      <c r="BAG504" s="21"/>
      <c r="BAH504" s="21"/>
      <c r="BAI504" s="21"/>
      <c r="BAJ504" s="21"/>
      <c r="BAK504" s="21"/>
      <c r="BAL504" s="21"/>
      <c r="BAM504" s="21"/>
      <c r="BAN504" s="21"/>
      <c r="BAO504" s="21"/>
      <c r="BAP504" s="21"/>
      <c r="BAQ504" s="21"/>
      <c r="BAR504" s="21"/>
      <c r="BAS504" s="21"/>
      <c r="BAT504" s="21"/>
      <c r="BAU504" s="21"/>
      <c r="BAV504" s="21"/>
      <c r="BAW504" s="21"/>
      <c r="BAX504" s="21"/>
      <c r="BAY504" s="21"/>
      <c r="BAZ504" s="21"/>
      <c r="BBA504" s="21"/>
      <c r="BBB504" s="21"/>
      <c r="BBC504" s="21"/>
      <c r="BBD504" s="21"/>
      <c r="BBE504" s="21"/>
      <c r="BBF504" s="21"/>
      <c r="BBG504" s="21"/>
      <c r="BBH504" s="21"/>
      <c r="BBI504" s="21"/>
      <c r="BBJ504" s="21"/>
      <c r="BBK504" s="21"/>
      <c r="BBL504" s="21"/>
      <c r="BBM504" s="21"/>
      <c r="BBN504" s="21"/>
      <c r="BBO504" s="21"/>
      <c r="BBP504" s="21"/>
      <c r="BBQ504" s="21"/>
      <c r="BBR504" s="21"/>
      <c r="BBS504" s="21"/>
      <c r="BBT504" s="21"/>
      <c r="BBU504" s="21"/>
      <c r="BBV504" s="21"/>
      <c r="BBW504" s="21"/>
      <c r="BBX504" s="21"/>
      <c r="BBY504" s="21"/>
      <c r="BBZ504" s="21"/>
      <c r="BCA504" s="21"/>
      <c r="BCB504" s="21"/>
      <c r="BCC504" s="21"/>
      <c r="BCD504" s="21"/>
      <c r="BCE504" s="21"/>
      <c r="BCF504" s="21"/>
      <c r="BCG504" s="21"/>
      <c r="BCH504" s="21"/>
      <c r="BCI504" s="21"/>
      <c r="BCJ504" s="21"/>
      <c r="BCK504" s="21"/>
      <c r="BCL504" s="21"/>
      <c r="BCM504" s="21"/>
      <c r="BCN504" s="21"/>
      <c r="BCO504" s="21"/>
      <c r="BCP504" s="21"/>
      <c r="BCQ504" s="21"/>
      <c r="BCR504" s="21"/>
      <c r="BCS504" s="21"/>
      <c r="BCT504" s="21"/>
      <c r="BCU504" s="21"/>
      <c r="BCV504" s="21"/>
      <c r="BCW504" s="21"/>
      <c r="BCX504" s="21"/>
      <c r="BCY504" s="21"/>
      <c r="BCZ504" s="21"/>
      <c r="BDA504" s="21"/>
      <c r="BDB504" s="21"/>
      <c r="BDC504" s="21"/>
      <c r="BDD504" s="21"/>
      <c r="BDE504" s="21"/>
      <c r="BDF504" s="21"/>
      <c r="BDG504" s="21"/>
      <c r="BDH504" s="21"/>
      <c r="BDI504" s="21"/>
      <c r="BDJ504" s="21"/>
      <c r="BDK504" s="21"/>
      <c r="BDL504" s="21"/>
      <c r="BDM504" s="21"/>
      <c r="BDN504" s="21"/>
      <c r="BDO504" s="21"/>
      <c r="BDP504" s="21"/>
      <c r="BDQ504" s="21"/>
      <c r="BDR504" s="21"/>
      <c r="BDS504" s="21"/>
      <c r="BDT504" s="21"/>
      <c r="BDU504" s="21"/>
      <c r="BDV504" s="21"/>
      <c r="BDW504" s="21"/>
      <c r="BDX504" s="21"/>
      <c r="BDY504" s="21"/>
      <c r="BDZ504" s="21"/>
      <c r="BEA504" s="21"/>
      <c r="BEB504" s="21"/>
      <c r="BEC504" s="21"/>
      <c r="BED504" s="21"/>
      <c r="BEE504" s="21"/>
      <c r="BEF504" s="21"/>
      <c r="BEG504" s="21"/>
      <c r="BEH504" s="21"/>
      <c r="BEI504" s="21"/>
      <c r="BEJ504" s="21"/>
      <c r="BEK504" s="21"/>
      <c r="BEL504" s="21"/>
      <c r="BEM504" s="21"/>
      <c r="BEN504" s="21"/>
      <c r="BEO504" s="21"/>
      <c r="BEP504" s="21"/>
      <c r="BEQ504" s="21"/>
      <c r="BER504" s="21"/>
      <c r="BES504" s="21"/>
      <c r="BET504" s="21"/>
      <c r="BEU504" s="21"/>
      <c r="BEV504" s="21"/>
      <c r="BEW504" s="21"/>
      <c r="BEX504" s="21"/>
      <c r="BEY504" s="21"/>
      <c r="BEZ504" s="21"/>
      <c r="BFA504" s="21"/>
      <c r="BFB504" s="21"/>
      <c r="BFC504" s="21"/>
      <c r="BFD504" s="21"/>
      <c r="BFE504" s="21"/>
      <c r="BFF504" s="21"/>
      <c r="BFG504" s="21"/>
      <c r="BFH504" s="21"/>
      <c r="BFI504" s="21"/>
      <c r="BFJ504" s="21"/>
      <c r="BFK504" s="21"/>
      <c r="BFL504" s="21"/>
      <c r="BFM504" s="21"/>
      <c r="BFN504" s="21"/>
      <c r="BFO504" s="21"/>
      <c r="BFP504" s="21"/>
      <c r="BFQ504" s="21"/>
      <c r="BFR504" s="21"/>
      <c r="BFS504" s="21"/>
      <c r="BFT504" s="21"/>
      <c r="BFU504" s="21"/>
      <c r="BFV504" s="21"/>
      <c r="BFW504" s="21"/>
      <c r="BFX504" s="21"/>
      <c r="BFY504" s="21"/>
      <c r="BFZ504" s="21"/>
      <c r="BGA504" s="21"/>
      <c r="BGB504" s="21"/>
      <c r="BGC504" s="21"/>
      <c r="BGD504" s="21"/>
      <c r="BGE504" s="21"/>
      <c r="BGF504" s="21"/>
      <c r="BGG504" s="21"/>
      <c r="BGH504" s="21"/>
      <c r="BGI504" s="21"/>
      <c r="BGJ504" s="21"/>
      <c r="BGK504" s="21"/>
      <c r="BGL504" s="21"/>
      <c r="BGM504" s="21"/>
      <c r="BGN504" s="21"/>
      <c r="BGO504" s="21"/>
      <c r="BGP504" s="21"/>
      <c r="BGQ504" s="21"/>
      <c r="BGR504" s="21"/>
      <c r="BGS504" s="21"/>
      <c r="BGT504" s="21"/>
      <c r="BGU504" s="21"/>
      <c r="BGV504" s="21"/>
      <c r="BGW504" s="21"/>
      <c r="BGX504" s="21"/>
      <c r="BGY504" s="21"/>
      <c r="BGZ504" s="21"/>
      <c r="BHA504" s="21"/>
      <c r="BHB504" s="21"/>
      <c r="BHC504" s="21"/>
      <c r="BHD504" s="21"/>
      <c r="BHE504" s="21"/>
      <c r="BHF504" s="21"/>
      <c r="BHG504" s="21"/>
      <c r="BHH504" s="21"/>
      <c r="BHI504" s="21"/>
      <c r="BHJ504" s="21"/>
      <c r="BHK504" s="21"/>
      <c r="BHL504" s="21"/>
      <c r="BHM504" s="21"/>
      <c r="BHN504" s="21"/>
      <c r="BHO504" s="21"/>
      <c r="BHP504" s="21"/>
      <c r="BHQ504" s="21"/>
      <c r="BHR504" s="21"/>
      <c r="BHS504" s="21"/>
      <c r="BHT504" s="21"/>
      <c r="BHU504" s="21"/>
      <c r="BHV504" s="21"/>
      <c r="BHW504" s="21"/>
      <c r="BHX504" s="21"/>
      <c r="BHY504" s="21"/>
      <c r="BHZ504" s="21"/>
      <c r="BIA504" s="21"/>
      <c r="BIB504" s="21"/>
      <c r="BIC504" s="21"/>
      <c r="BID504" s="21"/>
      <c r="BIE504" s="21"/>
      <c r="BIF504" s="21"/>
      <c r="BIG504" s="21"/>
      <c r="BIH504" s="21"/>
      <c r="BII504" s="21"/>
      <c r="BIJ504" s="21"/>
      <c r="BIK504" s="21"/>
      <c r="BIL504" s="21"/>
      <c r="BIM504" s="21"/>
      <c r="BIN504" s="21"/>
      <c r="BIO504" s="21"/>
      <c r="BIP504" s="21"/>
      <c r="BIQ504" s="21"/>
      <c r="BIR504" s="21"/>
      <c r="BIS504" s="21"/>
      <c r="BIT504" s="21"/>
      <c r="BIU504" s="21"/>
      <c r="BIV504" s="21"/>
      <c r="BIW504" s="21"/>
      <c r="BIX504" s="21"/>
      <c r="BIY504" s="21"/>
      <c r="BIZ504" s="21"/>
      <c r="BJA504" s="21"/>
      <c r="BJB504" s="21"/>
      <c r="BJC504" s="21"/>
      <c r="BJD504" s="21"/>
      <c r="BJE504" s="21"/>
      <c r="BJF504" s="21"/>
      <c r="BJG504" s="21"/>
      <c r="BJH504" s="21"/>
      <c r="BJI504" s="21"/>
      <c r="BJJ504" s="21"/>
      <c r="BJK504" s="21"/>
      <c r="BJL504" s="21"/>
      <c r="BJM504" s="21"/>
      <c r="BJN504" s="21"/>
      <c r="BJO504" s="21"/>
      <c r="BJP504" s="21"/>
      <c r="BJQ504" s="21"/>
      <c r="BJR504" s="21"/>
      <c r="BJS504" s="21"/>
      <c r="BJT504" s="21"/>
      <c r="BJU504" s="21"/>
      <c r="BJV504" s="21"/>
      <c r="BJW504" s="21"/>
      <c r="BJX504" s="21"/>
      <c r="BJY504" s="21"/>
      <c r="BJZ504" s="21"/>
      <c r="BKA504" s="21"/>
      <c r="BKB504" s="21"/>
      <c r="BKC504" s="21"/>
      <c r="BKD504" s="21"/>
      <c r="BKE504" s="21"/>
      <c r="BKF504" s="21"/>
      <c r="BKG504" s="21"/>
      <c r="BKH504" s="21"/>
      <c r="BKI504" s="21"/>
      <c r="BKJ504" s="21"/>
      <c r="BKK504" s="21"/>
      <c r="BKL504" s="21"/>
      <c r="BKM504" s="21"/>
      <c r="BKN504" s="21"/>
      <c r="BKO504" s="21"/>
      <c r="BKP504" s="21"/>
      <c r="BKQ504" s="21"/>
      <c r="BKR504" s="21"/>
      <c r="BKS504" s="21"/>
      <c r="BKT504" s="21"/>
      <c r="BKU504" s="21"/>
      <c r="BKV504" s="21"/>
      <c r="BKW504" s="21"/>
      <c r="BKX504" s="21"/>
      <c r="BKY504" s="21"/>
      <c r="BKZ504" s="21"/>
      <c r="BLA504" s="21"/>
      <c r="BLB504" s="21"/>
      <c r="BLC504" s="21"/>
      <c r="BLD504" s="21"/>
      <c r="BLE504" s="21"/>
      <c r="BLF504" s="21"/>
      <c r="BLG504" s="21"/>
      <c r="BLH504" s="21"/>
      <c r="BLI504" s="21"/>
      <c r="BLJ504" s="21"/>
      <c r="BLK504" s="21"/>
      <c r="BLL504" s="21"/>
      <c r="BLM504" s="21"/>
      <c r="BLN504" s="21"/>
      <c r="BLO504" s="21"/>
      <c r="BLP504" s="21"/>
      <c r="BLQ504" s="21"/>
      <c r="BLR504" s="21"/>
      <c r="BLS504" s="21"/>
      <c r="BLT504" s="21"/>
      <c r="BLU504" s="21"/>
      <c r="BLV504" s="21"/>
      <c r="BLW504" s="21"/>
      <c r="BLX504" s="21"/>
      <c r="BLY504" s="21"/>
      <c r="BLZ504" s="21"/>
      <c r="BMA504" s="21"/>
      <c r="BMB504" s="21"/>
      <c r="BMC504" s="21"/>
      <c r="BMD504" s="21"/>
      <c r="BME504" s="21"/>
      <c r="BMF504" s="21"/>
      <c r="BMG504" s="21"/>
      <c r="BMH504" s="21"/>
      <c r="BMI504" s="21"/>
      <c r="BMJ504" s="21"/>
      <c r="BMK504" s="21"/>
      <c r="BML504" s="21"/>
      <c r="BMM504" s="21"/>
      <c r="BMN504" s="21"/>
      <c r="BMO504" s="21"/>
      <c r="BMP504" s="21"/>
      <c r="BMQ504" s="21"/>
      <c r="BMR504" s="21"/>
      <c r="BMS504" s="21"/>
      <c r="BMT504" s="21"/>
      <c r="BMU504" s="21"/>
      <c r="BMV504" s="21"/>
      <c r="BMW504" s="21"/>
      <c r="BMX504" s="21"/>
      <c r="BMY504" s="21"/>
      <c r="BMZ504" s="21"/>
      <c r="BNA504" s="21"/>
      <c r="BNB504" s="21"/>
      <c r="BNC504" s="21"/>
      <c r="BND504" s="21"/>
      <c r="BNE504" s="21"/>
      <c r="BNF504" s="21"/>
      <c r="BNG504" s="21"/>
      <c r="BNH504" s="21"/>
      <c r="BNI504" s="21"/>
      <c r="BNJ504" s="21"/>
      <c r="BNK504" s="21"/>
      <c r="BNL504" s="21"/>
      <c r="BNM504" s="21"/>
      <c r="BNN504" s="21"/>
      <c r="BNO504" s="21"/>
      <c r="BNP504" s="21"/>
      <c r="BNQ504" s="21"/>
      <c r="BNR504" s="21"/>
      <c r="BNS504" s="21"/>
      <c r="BNT504" s="21"/>
      <c r="BNU504" s="21"/>
      <c r="BNV504" s="21"/>
      <c r="BNW504" s="21"/>
      <c r="BNX504" s="21"/>
      <c r="BNY504" s="21"/>
      <c r="BNZ504" s="21"/>
      <c r="BOA504" s="21"/>
      <c r="BOB504" s="21"/>
      <c r="BOC504" s="21"/>
      <c r="BOD504" s="21"/>
      <c r="BOE504" s="21"/>
      <c r="BOF504" s="21"/>
      <c r="BOG504" s="21"/>
      <c r="BOH504" s="21"/>
      <c r="BOI504" s="21"/>
      <c r="BOJ504" s="21"/>
      <c r="BOK504" s="21"/>
      <c r="BOL504" s="21"/>
      <c r="BOM504" s="21"/>
      <c r="BON504" s="21"/>
      <c r="BOO504" s="21"/>
      <c r="BOP504" s="21"/>
      <c r="BOQ504" s="21"/>
      <c r="BOR504" s="21"/>
      <c r="BOS504" s="21"/>
      <c r="BOT504" s="21"/>
      <c r="BOU504" s="21"/>
      <c r="BOV504" s="21"/>
      <c r="BOW504" s="21"/>
      <c r="BOX504" s="21"/>
      <c r="BOY504" s="21"/>
      <c r="BOZ504" s="21"/>
      <c r="BPA504" s="21"/>
      <c r="BPB504" s="21"/>
      <c r="BPC504" s="21"/>
      <c r="BPD504" s="21"/>
      <c r="BPE504" s="21"/>
      <c r="BPF504" s="21"/>
      <c r="BPG504" s="21"/>
      <c r="BPH504" s="21"/>
      <c r="BPI504" s="21"/>
      <c r="BPJ504" s="21"/>
      <c r="BPK504" s="21"/>
      <c r="BPL504" s="21"/>
      <c r="BPM504" s="21"/>
      <c r="BPN504" s="21"/>
      <c r="BPO504" s="21"/>
      <c r="BPP504" s="21"/>
      <c r="BPQ504" s="21"/>
      <c r="BPR504" s="21"/>
      <c r="BPS504" s="21"/>
      <c r="BPT504" s="21"/>
      <c r="BPU504" s="21"/>
      <c r="BPV504" s="21"/>
      <c r="BPW504" s="21"/>
      <c r="BPX504" s="21"/>
      <c r="BPY504" s="21"/>
      <c r="BPZ504" s="21"/>
      <c r="BQA504" s="21"/>
      <c r="BQB504" s="21"/>
      <c r="BQC504" s="21"/>
      <c r="BQD504" s="21"/>
      <c r="BQE504" s="21"/>
      <c r="BQF504" s="21"/>
      <c r="BQG504" s="21"/>
      <c r="BQH504" s="21"/>
      <c r="BQI504" s="21"/>
      <c r="BQJ504" s="21"/>
      <c r="BQK504" s="21"/>
      <c r="BQL504" s="21"/>
      <c r="BQM504" s="21"/>
      <c r="BQN504" s="21"/>
      <c r="BQO504" s="21"/>
      <c r="BQP504" s="21"/>
      <c r="BQQ504" s="21"/>
      <c r="BQR504" s="21"/>
      <c r="BQS504" s="21"/>
      <c r="BQT504" s="21"/>
      <c r="BQU504" s="21"/>
      <c r="BQV504" s="21"/>
      <c r="BQW504" s="21"/>
      <c r="BQX504" s="21"/>
      <c r="BQY504" s="21"/>
      <c r="BQZ504" s="21"/>
      <c r="BRA504" s="21"/>
      <c r="BRB504" s="21"/>
      <c r="BRC504" s="21"/>
      <c r="BRD504" s="21"/>
      <c r="BRE504" s="21"/>
      <c r="BRF504" s="21"/>
      <c r="BRG504" s="21"/>
      <c r="BRH504" s="21"/>
      <c r="BRI504" s="21"/>
      <c r="BRJ504" s="21"/>
      <c r="BRK504" s="21"/>
      <c r="BRL504" s="21"/>
      <c r="BRM504" s="21"/>
      <c r="BRN504" s="21"/>
      <c r="BRO504" s="21"/>
      <c r="BRP504" s="21"/>
      <c r="BRQ504" s="21"/>
      <c r="BRR504" s="21"/>
      <c r="BRS504" s="21"/>
      <c r="BRT504" s="21"/>
      <c r="BRU504" s="21"/>
      <c r="BRV504" s="21"/>
      <c r="BRW504" s="21"/>
      <c r="BRX504" s="21"/>
      <c r="BRY504" s="21"/>
      <c r="BRZ504" s="21"/>
      <c r="BSA504" s="21"/>
      <c r="BSB504" s="21"/>
      <c r="BSC504" s="21"/>
      <c r="BSD504" s="21"/>
      <c r="BSE504" s="21"/>
      <c r="BSF504" s="21"/>
      <c r="BSG504" s="21"/>
      <c r="BSH504" s="21"/>
      <c r="BSI504" s="21"/>
      <c r="BSJ504" s="21"/>
      <c r="BSK504" s="21"/>
      <c r="BSL504" s="21"/>
      <c r="BSM504" s="21"/>
      <c r="BSN504" s="21"/>
      <c r="BSO504" s="21"/>
      <c r="BSP504" s="21"/>
      <c r="BSQ504" s="21"/>
      <c r="BSR504" s="21"/>
      <c r="BSS504" s="21"/>
      <c r="BST504" s="21"/>
      <c r="BSU504" s="21"/>
      <c r="BSV504" s="21"/>
      <c r="BSW504" s="21"/>
      <c r="BSX504" s="21"/>
      <c r="BSY504" s="21"/>
      <c r="BSZ504" s="21"/>
      <c r="BTA504" s="21"/>
      <c r="BTB504" s="21"/>
      <c r="BTC504" s="21"/>
      <c r="BTD504" s="21"/>
      <c r="BTE504" s="21"/>
      <c r="BTF504" s="21"/>
      <c r="BTG504" s="21"/>
      <c r="BTH504" s="21"/>
      <c r="BTI504" s="21"/>
      <c r="BTJ504" s="21"/>
      <c r="BTK504" s="21"/>
      <c r="BTL504" s="21"/>
      <c r="BTM504" s="21"/>
      <c r="BTN504" s="21"/>
      <c r="BTO504" s="21"/>
      <c r="BTP504" s="21"/>
      <c r="BTQ504" s="21"/>
      <c r="BTR504" s="21"/>
      <c r="BTS504" s="21"/>
      <c r="BTT504" s="21"/>
      <c r="BTU504" s="21"/>
      <c r="BTV504" s="21"/>
      <c r="BTW504" s="21"/>
      <c r="BTX504" s="21"/>
      <c r="BTY504" s="21"/>
      <c r="BTZ504" s="21"/>
      <c r="BUA504" s="21"/>
      <c r="BUB504" s="21"/>
      <c r="BUC504" s="21"/>
      <c r="BUD504" s="21"/>
      <c r="BUE504" s="21"/>
      <c r="BUF504" s="21"/>
      <c r="BUG504" s="21"/>
      <c r="BUH504" s="21"/>
      <c r="BUI504" s="21"/>
      <c r="BUJ504" s="21"/>
      <c r="BUK504" s="21"/>
      <c r="BUL504" s="21"/>
      <c r="BUM504" s="21"/>
      <c r="BUN504" s="21"/>
      <c r="BUO504" s="21"/>
      <c r="BUP504" s="21"/>
      <c r="BUQ504" s="21"/>
      <c r="BUR504" s="21"/>
      <c r="BUS504" s="21"/>
      <c r="BUT504" s="21"/>
      <c r="BUU504" s="21"/>
      <c r="BUV504" s="21"/>
      <c r="BUW504" s="21"/>
      <c r="BUX504" s="21"/>
      <c r="BUY504" s="21"/>
      <c r="BUZ504" s="21"/>
      <c r="BVA504" s="21"/>
      <c r="BVB504" s="21"/>
      <c r="BVC504" s="21"/>
      <c r="BVD504" s="21"/>
      <c r="BVE504" s="21"/>
      <c r="BVF504" s="21"/>
      <c r="BVG504" s="21"/>
      <c r="BVH504" s="21"/>
      <c r="BVI504" s="21"/>
      <c r="BVJ504" s="21"/>
      <c r="BVK504" s="21"/>
      <c r="BVL504" s="21"/>
      <c r="BVM504" s="21"/>
      <c r="BVN504" s="21"/>
      <c r="BVO504" s="21"/>
      <c r="BVP504" s="21"/>
      <c r="BVQ504" s="21"/>
      <c r="BVR504" s="21"/>
      <c r="BVS504" s="21"/>
      <c r="BVT504" s="21"/>
      <c r="BVU504" s="21"/>
      <c r="BVV504" s="21"/>
      <c r="BVW504" s="21"/>
      <c r="BVX504" s="21"/>
      <c r="BVY504" s="21"/>
      <c r="BVZ504" s="21"/>
      <c r="BWA504" s="21"/>
      <c r="BWB504" s="21"/>
      <c r="BWC504" s="21"/>
      <c r="BWD504" s="21"/>
      <c r="BWE504" s="21"/>
      <c r="BWF504" s="21"/>
      <c r="BWG504" s="21"/>
      <c r="BWH504" s="21"/>
      <c r="BWI504" s="21"/>
      <c r="BWJ504" s="21"/>
      <c r="BWK504" s="21"/>
      <c r="BWL504" s="21"/>
      <c r="BWM504" s="21"/>
      <c r="BWN504" s="21"/>
      <c r="BWO504" s="21"/>
      <c r="BWP504" s="21"/>
      <c r="BWQ504" s="21"/>
      <c r="BWR504" s="21"/>
      <c r="BWS504" s="21"/>
      <c r="BWT504" s="21"/>
      <c r="BWU504" s="21"/>
      <c r="BWV504" s="21"/>
      <c r="BWW504" s="21"/>
      <c r="BWX504" s="21"/>
      <c r="BWY504" s="21"/>
      <c r="BWZ504" s="21"/>
      <c r="BXA504" s="21"/>
      <c r="BXB504" s="21"/>
      <c r="BXC504" s="21"/>
      <c r="BXD504" s="21"/>
      <c r="BXE504" s="21"/>
      <c r="BXF504" s="21"/>
      <c r="BXG504" s="21"/>
      <c r="BXH504" s="21"/>
      <c r="BXI504" s="21"/>
      <c r="BXJ504" s="21"/>
      <c r="BXK504" s="21"/>
      <c r="BXL504" s="21"/>
      <c r="BXM504" s="21"/>
      <c r="BXN504" s="21"/>
      <c r="BXO504" s="21"/>
      <c r="BXP504" s="21"/>
      <c r="BXQ504" s="21"/>
      <c r="BXR504" s="21"/>
      <c r="BXS504" s="21"/>
      <c r="BXT504" s="21"/>
      <c r="BXU504" s="21"/>
      <c r="BXV504" s="21"/>
      <c r="BXW504" s="21"/>
      <c r="BXX504" s="21"/>
      <c r="BXY504" s="21"/>
      <c r="BXZ504" s="21"/>
      <c r="BYA504" s="21"/>
      <c r="BYB504" s="21"/>
      <c r="BYC504" s="21"/>
      <c r="BYD504" s="21"/>
      <c r="BYE504" s="21"/>
      <c r="BYF504" s="21"/>
      <c r="BYG504" s="21"/>
      <c r="BYH504" s="21"/>
      <c r="BYI504" s="21"/>
      <c r="BYJ504" s="21"/>
      <c r="BYK504" s="21"/>
      <c r="BYL504" s="21"/>
      <c r="BYM504" s="21"/>
      <c r="BYN504" s="21"/>
      <c r="BYO504" s="21"/>
      <c r="BYP504" s="21"/>
      <c r="BYQ504" s="21"/>
      <c r="BYR504" s="21"/>
      <c r="BYS504" s="21"/>
      <c r="BYT504" s="21"/>
      <c r="BYU504" s="21"/>
      <c r="BYV504" s="21"/>
      <c r="BYW504" s="21"/>
      <c r="BYX504" s="21"/>
      <c r="BYY504" s="21"/>
      <c r="BYZ504" s="21"/>
      <c r="BZA504" s="21"/>
      <c r="BZB504" s="21"/>
      <c r="BZC504" s="21"/>
      <c r="BZD504" s="21"/>
      <c r="BZE504" s="21"/>
      <c r="BZF504" s="21"/>
      <c r="BZG504" s="21"/>
      <c r="BZH504" s="21"/>
      <c r="BZI504" s="21"/>
      <c r="BZJ504" s="21"/>
      <c r="BZK504" s="21"/>
      <c r="BZL504" s="21"/>
      <c r="BZM504" s="21"/>
      <c r="BZN504" s="21"/>
      <c r="BZO504" s="21"/>
      <c r="BZP504" s="21"/>
      <c r="BZQ504" s="21"/>
      <c r="BZR504" s="21"/>
      <c r="BZS504" s="21"/>
      <c r="BZT504" s="21"/>
      <c r="BZU504" s="21"/>
      <c r="BZV504" s="21"/>
      <c r="BZW504" s="21"/>
      <c r="BZX504" s="21"/>
      <c r="BZY504" s="21"/>
      <c r="BZZ504" s="21"/>
      <c r="CAA504" s="21"/>
      <c r="CAB504" s="21"/>
      <c r="CAC504" s="21"/>
      <c r="CAD504" s="21"/>
      <c r="CAE504" s="21"/>
      <c r="CAF504" s="21"/>
      <c r="CAG504" s="21"/>
      <c r="CAH504" s="21"/>
      <c r="CAI504" s="21"/>
      <c r="CAJ504" s="21"/>
      <c r="CAK504" s="21"/>
      <c r="CAL504" s="21"/>
      <c r="CAM504" s="21"/>
      <c r="CAN504" s="21"/>
      <c r="CAO504" s="21"/>
      <c r="CAP504" s="21"/>
      <c r="CAQ504" s="21"/>
      <c r="CAR504" s="21"/>
      <c r="CAS504" s="21"/>
      <c r="CAT504" s="21"/>
      <c r="CAU504" s="21"/>
      <c r="CAV504" s="21"/>
      <c r="CAW504" s="21"/>
      <c r="CAX504" s="21"/>
      <c r="CAY504" s="21"/>
      <c r="CAZ504" s="21"/>
      <c r="CBA504" s="21"/>
      <c r="CBB504" s="21"/>
      <c r="CBC504" s="21"/>
      <c r="CBD504" s="21"/>
      <c r="CBE504" s="21"/>
      <c r="CBF504" s="21"/>
      <c r="CBG504" s="21"/>
      <c r="CBH504" s="21"/>
      <c r="CBI504" s="21"/>
      <c r="CBJ504" s="21"/>
      <c r="CBK504" s="21"/>
      <c r="CBL504" s="21"/>
      <c r="CBM504" s="21"/>
      <c r="CBN504" s="21"/>
      <c r="CBO504" s="21"/>
      <c r="CBP504" s="21"/>
      <c r="CBQ504" s="21"/>
      <c r="CBR504" s="21"/>
      <c r="CBS504" s="21"/>
      <c r="CBT504" s="21"/>
      <c r="CBU504" s="21"/>
      <c r="CBV504" s="21"/>
      <c r="CBW504" s="21"/>
      <c r="CBX504" s="21"/>
      <c r="CBY504" s="21"/>
      <c r="CBZ504" s="21"/>
      <c r="CCA504" s="21"/>
      <c r="CCB504" s="21"/>
      <c r="CCC504" s="21"/>
      <c r="CCD504" s="21"/>
      <c r="CCE504" s="21"/>
      <c r="CCF504" s="21"/>
      <c r="CCG504" s="21"/>
      <c r="CCH504" s="21"/>
      <c r="CCI504" s="21"/>
      <c r="CCJ504" s="21"/>
      <c r="CCK504" s="21"/>
      <c r="CCL504" s="21"/>
      <c r="CCM504" s="21"/>
      <c r="CCN504" s="21"/>
      <c r="CCO504" s="21"/>
      <c r="CCP504" s="21"/>
      <c r="CCQ504" s="21"/>
      <c r="CCR504" s="21"/>
      <c r="CCS504" s="21"/>
      <c r="CCT504" s="21"/>
      <c r="CCU504" s="21"/>
      <c r="CCV504" s="21"/>
      <c r="CCW504" s="21"/>
      <c r="CCX504" s="21"/>
      <c r="CCY504" s="21"/>
      <c r="CCZ504" s="21"/>
      <c r="CDA504" s="21"/>
      <c r="CDB504" s="21"/>
      <c r="CDC504" s="21"/>
      <c r="CDD504" s="21"/>
      <c r="CDE504" s="21"/>
      <c r="CDF504" s="21"/>
      <c r="CDG504" s="21"/>
      <c r="CDH504" s="21"/>
      <c r="CDI504" s="21"/>
      <c r="CDJ504" s="21"/>
      <c r="CDK504" s="21"/>
      <c r="CDL504" s="21"/>
      <c r="CDM504" s="21"/>
      <c r="CDN504" s="21"/>
      <c r="CDO504" s="21"/>
      <c r="CDP504" s="21"/>
      <c r="CDQ504" s="21"/>
      <c r="CDR504" s="21"/>
      <c r="CDS504" s="21"/>
      <c r="CDT504" s="21"/>
      <c r="CDU504" s="21"/>
      <c r="CDV504" s="21"/>
      <c r="CDW504" s="21"/>
      <c r="CDX504" s="21"/>
      <c r="CDY504" s="21"/>
      <c r="CDZ504" s="21"/>
      <c r="CEA504" s="21"/>
      <c r="CEB504" s="21"/>
      <c r="CEC504" s="21"/>
      <c r="CED504" s="21"/>
      <c r="CEE504" s="21"/>
      <c r="CEF504" s="21"/>
      <c r="CEG504" s="21"/>
      <c r="CEH504" s="21"/>
      <c r="CEI504" s="21"/>
      <c r="CEJ504" s="21"/>
      <c r="CEK504" s="21"/>
      <c r="CEL504" s="21"/>
      <c r="CEM504" s="21"/>
      <c r="CEN504" s="21"/>
      <c r="CEO504" s="21"/>
      <c r="CEP504" s="21"/>
      <c r="CEQ504" s="21"/>
      <c r="CER504" s="21"/>
      <c r="CES504" s="21"/>
      <c r="CET504" s="21"/>
      <c r="CEU504" s="21"/>
      <c r="CEV504" s="21"/>
      <c r="CEW504" s="21"/>
      <c r="CEX504" s="21"/>
      <c r="CEY504" s="21"/>
      <c r="CEZ504" s="21"/>
      <c r="CFA504" s="21"/>
      <c r="CFB504" s="21"/>
      <c r="CFC504" s="21"/>
      <c r="CFD504" s="21"/>
      <c r="CFE504" s="21"/>
      <c r="CFF504" s="21"/>
      <c r="CFG504" s="21"/>
      <c r="CFH504" s="21"/>
      <c r="CFI504" s="21"/>
      <c r="CFJ504" s="21"/>
      <c r="CFK504" s="21"/>
      <c r="CFL504" s="21"/>
      <c r="CFM504" s="21"/>
      <c r="CFN504" s="21"/>
      <c r="CFO504" s="21"/>
      <c r="CFP504" s="21"/>
      <c r="CFQ504" s="21"/>
      <c r="CFR504" s="21"/>
      <c r="CFS504" s="21"/>
      <c r="CFT504" s="21"/>
      <c r="CFU504" s="21"/>
      <c r="CFV504" s="21"/>
      <c r="CFW504" s="21"/>
      <c r="CFX504" s="21"/>
      <c r="CFY504" s="21"/>
      <c r="CFZ504" s="21"/>
      <c r="CGA504" s="21"/>
      <c r="CGB504" s="21"/>
      <c r="CGC504" s="21"/>
      <c r="CGD504" s="21"/>
      <c r="CGE504" s="21"/>
      <c r="CGF504" s="21"/>
      <c r="CGG504" s="21"/>
      <c r="CGH504" s="21"/>
      <c r="CGI504" s="21"/>
      <c r="CGJ504" s="21"/>
      <c r="CGK504" s="21"/>
      <c r="CGL504" s="21"/>
      <c r="CGM504" s="21"/>
      <c r="CGN504" s="21"/>
      <c r="CGO504" s="21"/>
      <c r="CGP504" s="21"/>
      <c r="CGQ504" s="21"/>
      <c r="CGR504" s="21"/>
      <c r="CGS504" s="21"/>
      <c r="CGT504" s="21"/>
      <c r="CGU504" s="21"/>
      <c r="CGV504" s="21"/>
      <c r="CGW504" s="21"/>
      <c r="CGX504" s="21"/>
      <c r="CGY504" s="21"/>
      <c r="CGZ504" s="21"/>
      <c r="CHA504" s="21"/>
      <c r="CHB504" s="21"/>
      <c r="CHC504" s="21"/>
      <c r="CHD504" s="21"/>
      <c r="CHE504" s="21"/>
      <c r="CHF504" s="21"/>
      <c r="CHG504" s="21"/>
      <c r="CHH504" s="21"/>
      <c r="CHI504" s="21"/>
      <c r="CHJ504" s="21"/>
      <c r="CHK504" s="21"/>
      <c r="CHL504" s="21"/>
      <c r="CHM504" s="21"/>
      <c r="CHN504" s="21"/>
      <c r="CHO504" s="21"/>
      <c r="CHP504" s="21"/>
      <c r="CHQ504" s="21"/>
      <c r="CHR504" s="21"/>
      <c r="CHS504" s="21"/>
      <c r="CHT504" s="21"/>
      <c r="CHU504" s="21"/>
      <c r="CHV504" s="21"/>
      <c r="CHW504" s="21"/>
      <c r="CHX504" s="21"/>
      <c r="CHY504" s="21"/>
      <c r="CHZ504" s="21"/>
      <c r="CIA504" s="21"/>
      <c r="CIB504" s="21"/>
      <c r="CIC504" s="21"/>
      <c r="CID504" s="21"/>
      <c r="CIE504" s="21"/>
      <c r="CIF504" s="21"/>
      <c r="CIG504" s="21"/>
      <c r="CIH504" s="21"/>
      <c r="CII504" s="21"/>
      <c r="CIJ504" s="21"/>
      <c r="CIK504" s="21"/>
      <c r="CIL504" s="21"/>
      <c r="CIM504" s="21"/>
      <c r="CIN504" s="21"/>
      <c r="CIO504" s="21"/>
      <c r="CIP504" s="21"/>
      <c r="CIQ504" s="21"/>
      <c r="CIR504" s="21"/>
      <c r="CIS504" s="21"/>
      <c r="CIT504" s="21"/>
      <c r="CIU504" s="21"/>
      <c r="CIV504" s="21"/>
      <c r="CIW504" s="21"/>
      <c r="CIX504" s="21"/>
      <c r="CIY504" s="21"/>
      <c r="CIZ504" s="21"/>
      <c r="CJA504" s="21"/>
      <c r="CJB504" s="21"/>
      <c r="CJC504" s="21"/>
      <c r="CJD504" s="21"/>
      <c r="CJE504" s="21"/>
      <c r="CJF504" s="21"/>
      <c r="CJG504" s="21"/>
      <c r="CJH504" s="21"/>
      <c r="CJI504" s="21"/>
      <c r="CJJ504" s="21"/>
      <c r="CJK504" s="21"/>
      <c r="CJL504" s="21"/>
      <c r="CJM504" s="21"/>
      <c r="CJN504" s="21"/>
      <c r="CJO504" s="21"/>
      <c r="CJP504" s="21"/>
      <c r="CJQ504" s="21"/>
      <c r="CJR504" s="21"/>
      <c r="CJS504" s="21"/>
      <c r="CJT504" s="21"/>
      <c r="CJU504" s="21"/>
      <c r="CJV504" s="21"/>
      <c r="CJW504" s="21"/>
      <c r="CJX504" s="21"/>
      <c r="CJY504" s="21"/>
      <c r="CJZ504" s="21"/>
      <c r="CKA504" s="21"/>
      <c r="CKB504" s="21"/>
      <c r="CKC504" s="21"/>
      <c r="CKD504" s="21"/>
      <c r="CKE504" s="21"/>
      <c r="CKF504" s="21"/>
      <c r="CKG504" s="21"/>
      <c r="CKH504" s="21"/>
      <c r="CKI504" s="21"/>
      <c r="CKJ504" s="21"/>
      <c r="CKK504" s="21"/>
      <c r="CKL504" s="21"/>
      <c r="CKM504" s="21"/>
      <c r="CKN504" s="21"/>
      <c r="CKO504" s="21"/>
      <c r="CKP504" s="21"/>
      <c r="CKQ504" s="21"/>
      <c r="CKR504" s="21"/>
      <c r="CKS504" s="21"/>
      <c r="CKT504" s="21"/>
      <c r="CKU504" s="21"/>
      <c r="CKV504" s="21"/>
      <c r="CKW504" s="21"/>
      <c r="CKX504" s="21"/>
      <c r="CKY504" s="21"/>
      <c r="CKZ504" s="21"/>
      <c r="CLA504" s="21"/>
      <c r="CLB504" s="21"/>
      <c r="CLC504" s="21"/>
      <c r="CLD504" s="21"/>
      <c r="CLE504" s="21"/>
      <c r="CLF504" s="21"/>
      <c r="CLG504" s="21"/>
      <c r="CLH504" s="21"/>
      <c r="CLI504" s="21"/>
      <c r="CLJ504" s="21"/>
      <c r="CLK504" s="21"/>
      <c r="CLL504" s="21"/>
      <c r="CLM504" s="21"/>
      <c r="CLN504" s="21"/>
      <c r="CLO504" s="21"/>
      <c r="CLP504" s="21"/>
      <c r="CLQ504" s="21"/>
      <c r="CLR504" s="21"/>
      <c r="CLS504" s="21"/>
      <c r="CLT504" s="21"/>
      <c r="CLU504" s="21"/>
      <c r="CLV504" s="21"/>
      <c r="CLW504" s="21"/>
      <c r="CLX504" s="21"/>
      <c r="CLY504" s="21"/>
      <c r="CLZ504" s="21"/>
      <c r="CMA504" s="21"/>
      <c r="CMB504" s="21"/>
      <c r="CMC504" s="21"/>
      <c r="CMD504" s="21"/>
      <c r="CME504" s="21"/>
      <c r="CMF504" s="21"/>
      <c r="CMG504" s="21"/>
      <c r="CMH504" s="21"/>
      <c r="CMI504" s="21"/>
      <c r="CMJ504" s="21"/>
      <c r="CMK504" s="21"/>
      <c r="CML504" s="21"/>
      <c r="CMM504" s="21"/>
      <c r="CMN504" s="21"/>
      <c r="CMO504" s="21"/>
      <c r="CMP504" s="21"/>
      <c r="CMQ504" s="21"/>
      <c r="CMR504" s="21"/>
      <c r="CMS504" s="21"/>
      <c r="CMT504" s="21"/>
      <c r="CMU504" s="21"/>
      <c r="CMV504" s="21"/>
      <c r="CMW504" s="21"/>
      <c r="CMX504" s="21"/>
      <c r="CMY504" s="21"/>
      <c r="CMZ504" s="21"/>
      <c r="CNA504" s="21"/>
      <c r="CNB504" s="21"/>
      <c r="CNC504" s="21"/>
      <c r="CND504" s="21"/>
      <c r="CNE504" s="21"/>
      <c r="CNF504" s="21"/>
      <c r="CNG504" s="21"/>
      <c r="CNH504" s="21"/>
      <c r="CNI504" s="21"/>
      <c r="CNJ504" s="21"/>
      <c r="CNK504" s="21"/>
      <c r="CNL504" s="21"/>
      <c r="CNM504" s="21"/>
      <c r="CNN504" s="21"/>
      <c r="CNO504" s="21"/>
      <c r="CNP504" s="21"/>
      <c r="CNQ504" s="21"/>
      <c r="CNR504" s="21"/>
      <c r="CNS504" s="21"/>
      <c r="CNT504" s="21"/>
      <c r="CNU504" s="21"/>
      <c r="CNV504" s="21"/>
      <c r="CNW504" s="21"/>
      <c r="CNX504" s="21"/>
      <c r="CNY504" s="21"/>
      <c r="CNZ504" s="21"/>
      <c r="COA504" s="21"/>
      <c r="COB504" s="21"/>
      <c r="COC504" s="21"/>
      <c r="COD504" s="21"/>
      <c r="COE504" s="21"/>
      <c r="COF504" s="21"/>
      <c r="COG504" s="21"/>
      <c r="COH504" s="21"/>
      <c r="COI504" s="21"/>
      <c r="COJ504" s="21"/>
      <c r="COK504" s="21"/>
      <c r="COL504" s="21"/>
      <c r="COM504" s="21"/>
      <c r="CON504" s="21"/>
      <c r="COO504" s="21"/>
      <c r="COP504" s="21"/>
      <c r="COQ504" s="21"/>
      <c r="COR504" s="21"/>
      <c r="COS504" s="21"/>
      <c r="COT504" s="21"/>
      <c r="COU504" s="21"/>
      <c r="COV504" s="21"/>
      <c r="COW504" s="21"/>
      <c r="COX504" s="21"/>
      <c r="COY504" s="21"/>
      <c r="COZ504" s="21"/>
      <c r="CPA504" s="21"/>
      <c r="CPB504" s="21"/>
      <c r="CPC504" s="21"/>
      <c r="CPD504" s="21"/>
      <c r="CPE504" s="21"/>
      <c r="CPF504" s="21"/>
      <c r="CPG504" s="21"/>
      <c r="CPH504" s="21"/>
      <c r="CPI504" s="21"/>
      <c r="CPJ504" s="21"/>
      <c r="CPK504" s="21"/>
      <c r="CPL504" s="21"/>
      <c r="CPM504" s="21"/>
      <c r="CPN504" s="21"/>
      <c r="CPO504" s="21"/>
      <c r="CPP504" s="21"/>
      <c r="CPQ504" s="21"/>
      <c r="CPR504" s="21"/>
      <c r="CPS504" s="21"/>
      <c r="CPT504" s="21"/>
      <c r="CPU504" s="21"/>
      <c r="CPV504" s="21"/>
      <c r="CPW504" s="21"/>
      <c r="CPX504" s="21"/>
      <c r="CPY504" s="21"/>
      <c r="CPZ504" s="21"/>
      <c r="CQA504" s="21"/>
      <c r="CQB504" s="21"/>
      <c r="CQC504" s="21"/>
      <c r="CQD504" s="21"/>
      <c r="CQE504" s="21"/>
      <c r="CQF504" s="21"/>
      <c r="CQG504" s="21"/>
      <c r="CQH504" s="21"/>
      <c r="CQI504" s="21"/>
      <c r="CQJ504" s="21"/>
      <c r="CQK504" s="21"/>
      <c r="CQL504" s="21"/>
      <c r="CQM504" s="21"/>
      <c r="CQN504" s="21"/>
      <c r="CQO504" s="21"/>
      <c r="CQP504" s="21"/>
      <c r="CQQ504" s="21"/>
      <c r="CQR504" s="21"/>
      <c r="CQS504" s="21"/>
      <c r="CQT504" s="21"/>
      <c r="CQU504" s="21"/>
      <c r="CQV504" s="21"/>
      <c r="CQW504" s="21"/>
      <c r="CQX504" s="21"/>
      <c r="CQY504" s="21"/>
      <c r="CQZ504" s="21"/>
      <c r="CRA504" s="21"/>
      <c r="CRB504" s="21"/>
      <c r="CRC504" s="21"/>
      <c r="CRD504" s="21"/>
      <c r="CRE504" s="21"/>
      <c r="CRF504" s="21"/>
      <c r="CRG504" s="21"/>
      <c r="CRH504" s="21"/>
      <c r="CRI504" s="21"/>
      <c r="CRJ504" s="21"/>
      <c r="CRK504" s="21"/>
      <c r="CRL504" s="21"/>
      <c r="CRM504" s="21"/>
      <c r="CRN504" s="21"/>
      <c r="CRO504" s="21"/>
      <c r="CRP504" s="21"/>
      <c r="CRQ504" s="21"/>
      <c r="CRR504" s="21"/>
      <c r="CRS504" s="21"/>
      <c r="CRT504" s="21"/>
      <c r="CRU504" s="21"/>
      <c r="CRV504" s="21"/>
      <c r="CRW504" s="21"/>
      <c r="CRX504" s="21"/>
      <c r="CRY504" s="21"/>
      <c r="CRZ504" s="21"/>
      <c r="CSA504" s="21"/>
      <c r="CSB504" s="21"/>
      <c r="CSC504" s="21"/>
      <c r="CSD504" s="21"/>
      <c r="CSE504" s="21"/>
      <c r="CSF504" s="21"/>
      <c r="CSG504" s="21"/>
      <c r="CSH504" s="21"/>
      <c r="CSI504" s="21"/>
      <c r="CSJ504" s="21"/>
      <c r="CSK504" s="21"/>
      <c r="CSL504" s="21"/>
      <c r="CSM504" s="21"/>
      <c r="CSN504" s="21"/>
      <c r="CSO504" s="21"/>
      <c r="CSP504" s="21"/>
      <c r="CSQ504" s="21"/>
      <c r="CSR504" s="21"/>
      <c r="CSS504" s="21"/>
      <c r="CST504" s="21"/>
      <c r="CSU504" s="21"/>
      <c r="CSV504" s="21"/>
      <c r="CSW504" s="21"/>
      <c r="CSX504" s="21"/>
      <c r="CSY504" s="21"/>
      <c r="CSZ504" s="21"/>
      <c r="CTA504" s="21"/>
      <c r="CTB504" s="21"/>
      <c r="CTC504" s="21"/>
      <c r="CTD504" s="21"/>
      <c r="CTE504" s="21"/>
      <c r="CTF504" s="21"/>
      <c r="CTG504" s="21"/>
      <c r="CTH504" s="21"/>
      <c r="CTI504" s="21"/>
      <c r="CTJ504" s="21"/>
      <c r="CTK504" s="21"/>
      <c r="CTL504" s="21"/>
      <c r="CTM504" s="21"/>
      <c r="CTN504" s="21"/>
      <c r="CTO504" s="21"/>
      <c r="CTP504" s="21"/>
      <c r="CTQ504" s="21"/>
      <c r="CTR504" s="21"/>
      <c r="CTS504" s="21"/>
      <c r="CTT504" s="21"/>
      <c r="CTU504" s="21"/>
      <c r="CTV504" s="21"/>
      <c r="CTW504" s="21"/>
      <c r="CTX504" s="21"/>
      <c r="CTY504" s="21"/>
      <c r="CTZ504" s="21"/>
      <c r="CUA504" s="21"/>
      <c r="CUB504" s="21"/>
      <c r="CUC504" s="21"/>
      <c r="CUD504" s="21"/>
      <c r="CUE504" s="21"/>
      <c r="CUF504" s="21"/>
      <c r="CUG504" s="21"/>
      <c r="CUH504" s="21"/>
      <c r="CUI504" s="21"/>
      <c r="CUJ504" s="21"/>
      <c r="CUK504" s="21"/>
      <c r="CUL504" s="21"/>
      <c r="CUM504" s="21"/>
      <c r="CUN504" s="21"/>
      <c r="CUO504" s="21"/>
      <c r="CUP504" s="21"/>
      <c r="CUQ504" s="21"/>
      <c r="CUR504" s="21"/>
      <c r="CUS504" s="21"/>
      <c r="CUT504" s="21"/>
      <c r="CUU504" s="21"/>
      <c r="CUV504" s="21"/>
      <c r="CUW504" s="21"/>
      <c r="CUX504" s="21"/>
      <c r="CUY504" s="21"/>
      <c r="CUZ504" s="21"/>
      <c r="CVA504" s="21"/>
      <c r="CVB504" s="21"/>
      <c r="CVC504" s="21"/>
      <c r="CVD504" s="21"/>
      <c r="CVE504" s="21"/>
      <c r="CVF504" s="21"/>
      <c r="CVG504" s="21"/>
      <c r="CVH504" s="21"/>
      <c r="CVI504" s="21"/>
      <c r="CVJ504" s="21"/>
      <c r="CVK504" s="21"/>
      <c r="CVL504" s="21"/>
      <c r="CVM504" s="21"/>
      <c r="CVN504" s="21"/>
      <c r="CVO504" s="21"/>
      <c r="CVP504" s="21"/>
      <c r="CVQ504" s="21"/>
      <c r="CVR504" s="21"/>
      <c r="CVS504" s="21"/>
      <c r="CVT504" s="21"/>
      <c r="CVU504" s="21"/>
      <c r="CVV504" s="21"/>
      <c r="CVW504" s="21"/>
      <c r="CVX504" s="21"/>
      <c r="CVY504" s="21"/>
      <c r="CVZ504" s="21"/>
      <c r="CWA504" s="21"/>
      <c r="CWB504" s="21"/>
      <c r="CWC504" s="21"/>
      <c r="CWD504" s="21"/>
      <c r="CWE504" s="21"/>
      <c r="CWF504" s="21"/>
      <c r="CWG504" s="21"/>
      <c r="CWH504" s="21"/>
      <c r="CWI504" s="21"/>
      <c r="CWJ504" s="21"/>
      <c r="CWK504" s="21"/>
      <c r="CWL504" s="21"/>
      <c r="CWM504" s="21"/>
      <c r="CWN504" s="21"/>
      <c r="CWO504" s="21"/>
      <c r="CWP504" s="21"/>
      <c r="CWQ504" s="21"/>
      <c r="CWR504" s="21"/>
      <c r="CWS504" s="21"/>
      <c r="CWT504" s="21"/>
      <c r="CWU504" s="21"/>
      <c r="CWV504" s="21"/>
      <c r="CWW504" s="21"/>
      <c r="CWX504" s="21"/>
      <c r="CWY504" s="21"/>
      <c r="CWZ504" s="21"/>
      <c r="CXA504" s="21"/>
      <c r="CXB504" s="21"/>
      <c r="CXC504" s="21"/>
      <c r="CXD504" s="21"/>
      <c r="CXE504" s="21"/>
      <c r="CXF504" s="21"/>
      <c r="CXG504" s="21"/>
      <c r="CXH504" s="21"/>
      <c r="CXI504" s="21"/>
      <c r="CXJ504" s="21"/>
      <c r="CXK504" s="21"/>
      <c r="CXL504" s="21"/>
      <c r="CXM504" s="21"/>
      <c r="CXN504" s="21"/>
      <c r="CXO504" s="21"/>
      <c r="CXP504" s="21"/>
      <c r="CXQ504" s="21"/>
      <c r="CXR504" s="21"/>
      <c r="CXS504" s="21"/>
      <c r="CXT504" s="21"/>
      <c r="CXU504" s="21"/>
      <c r="CXV504" s="21"/>
      <c r="CXW504" s="21"/>
      <c r="CXX504" s="21"/>
      <c r="CXY504" s="21"/>
      <c r="CXZ504" s="21"/>
      <c r="CYA504" s="21"/>
      <c r="CYB504" s="21"/>
      <c r="CYC504" s="21"/>
      <c r="CYD504" s="21"/>
      <c r="CYE504" s="21"/>
      <c r="CYF504" s="21"/>
      <c r="CYG504" s="21"/>
      <c r="CYH504" s="21"/>
      <c r="CYI504" s="21"/>
      <c r="CYJ504" s="21"/>
      <c r="CYK504" s="21"/>
      <c r="CYL504" s="21"/>
      <c r="CYM504" s="21"/>
      <c r="CYN504" s="21"/>
      <c r="CYO504" s="21"/>
      <c r="CYP504" s="21"/>
      <c r="CYQ504" s="21"/>
      <c r="CYR504" s="21"/>
      <c r="CYS504" s="21"/>
      <c r="CYT504" s="21"/>
      <c r="CYU504" s="21"/>
      <c r="CYV504" s="21"/>
      <c r="CYW504" s="21"/>
      <c r="CYX504" s="21"/>
      <c r="CYY504" s="21"/>
      <c r="CYZ504" s="21"/>
      <c r="CZA504" s="21"/>
      <c r="CZB504" s="21"/>
      <c r="CZC504" s="21"/>
      <c r="CZD504" s="21"/>
      <c r="CZE504" s="21"/>
      <c r="CZF504" s="21"/>
      <c r="CZG504" s="21"/>
      <c r="CZH504" s="21"/>
      <c r="CZI504" s="21"/>
      <c r="CZJ504" s="21"/>
      <c r="CZK504" s="21"/>
      <c r="CZL504" s="21"/>
      <c r="CZM504" s="21"/>
      <c r="CZN504" s="21"/>
      <c r="CZO504" s="21"/>
      <c r="CZP504" s="21"/>
      <c r="CZQ504" s="21"/>
      <c r="CZR504" s="21"/>
      <c r="CZS504" s="21"/>
      <c r="CZT504" s="21"/>
      <c r="CZU504" s="21"/>
      <c r="CZV504" s="21"/>
      <c r="CZW504" s="21"/>
      <c r="CZX504" s="21"/>
      <c r="CZY504" s="21"/>
      <c r="CZZ504" s="21"/>
      <c r="DAA504" s="21"/>
      <c r="DAB504" s="21"/>
      <c r="DAC504" s="21"/>
      <c r="DAD504" s="21"/>
      <c r="DAE504" s="21"/>
      <c r="DAF504" s="21"/>
      <c r="DAG504" s="21"/>
      <c r="DAH504" s="21"/>
      <c r="DAI504" s="21"/>
      <c r="DAJ504" s="21"/>
      <c r="DAK504" s="21"/>
      <c r="DAL504" s="21"/>
      <c r="DAM504" s="21"/>
      <c r="DAN504" s="21"/>
      <c r="DAO504" s="21"/>
      <c r="DAP504" s="21"/>
      <c r="DAQ504" s="21"/>
      <c r="DAR504" s="21"/>
      <c r="DAS504" s="21"/>
      <c r="DAT504" s="21"/>
      <c r="DAU504" s="21"/>
      <c r="DAV504" s="21"/>
      <c r="DAW504" s="21"/>
      <c r="DAX504" s="21"/>
      <c r="DAY504" s="21"/>
      <c r="DAZ504" s="21"/>
      <c r="DBA504" s="21"/>
      <c r="DBB504" s="21"/>
      <c r="DBC504" s="21"/>
      <c r="DBD504" s="21"/>
      <c r="DBE504" s="21"/>
      <c r="DBF504" s="21"/>
      <c r="DBG504" s="21"/>
      <c r="DBH504" s="21"/>
      <c r="DBI504" s="21"/>
      <c r="DBJ504" s="21"/>
      <c r="DBK504" s="21"/>
      <c r="DBL504" s="21"/>
      <c r="DBM504" s="21"/>
      <c r="DBN504" s="21"/>
      <c r="DBO504" s="21"/>
      <c r="DBP504" s="21"/>
      <c r="DBQ504" s="21"/>
      <c r="DBR504" s="21"/>
      <c r="DBS504" s="21"/>
      <c r="DBT504" s="21"/>
      <c r="DBU504" s="21"/>
      <c r="DBV504" s="21"/>
      <c r="DBW504" s="21"/>
      <c r="DBX504" s="21"/>
      <c r="DBY504" s="21"/>
      <c r="DBZ504" s="21"/>
      <c r="DCA504" s="21"/>
      <c r="DCB504" s="21"/>
      <c r="DCC504" s="21"/>
      <c r="DCD504" s="21"/>
      <c r="DCE504" s="21"/>
      <c r="DCF504" s="21"/>
      <c r="DCG504" s="21"/>
      <c r="DCH504" s="21"/>
      <c r="DCI504" s="21"/>
      <c r="DCJ504" s="21"/>
      <c r="DCK504" s="21"/>
      <c r="DCL504" s="21"/>
      <c r="DCM504" s="21"/>
      <c r="DCN504" s="21"/>
      <c r="DCO504" s="21"/>
      <c r="DCP504" s="21"/>
      <c r="DCQ504" s="21"/>
      <c r="DCR504" s="21"/>
      <c r="DCS504" s="21"/>
      <c r="DCT504" s="21"/>
      <c r="DCU504" s="21"/>
      <c r="DCV504" s="21"/>
      <c r="DCW504" s="21"/>
      <c r="DCX504" s="21"/>
      <c r="DCY504" s="21"/>
      <c r="DCZ504" s="21"/>
      <c r="DDA504" s="21"/>
      <c r="DDB504" s="21"/>
      <c r="DDC504" s="21"/>
      <c r="DDD504" s="21"/>
      <c r="DDE504" s="21"/>
      <c r="DDF504" s="21"/>
      <c r="DDG504" s="21"/>
      <c r="DDH504" s="21"/>
      <c r="DDI504" s="21"/>
      <c r="DDJ504" s="21"/>
      <c r="DDK504" s="21"/>
      <c r="DDL504" s="21"/>
      <c r="DDM504" s="21"/>
      <c r="DDN504" s="21"/>
      <c r="DDO504" s="21"/>
      <c r="DDP504" s="21"/>
      <c r="DDQ504" s="21"/>
      <c r="DDR504" s="21"/>
      <c r="DDS504" s="21"/>
      <c r="DDT504" s="21"/>
      <c r="DDU504" s="21"/>
      <c r="DDV504" s="21"/>
      <c r="DDW504" s="21"/>
      <c r="DDX504" s="21"/>
      <c r="DDY504" s="21"/>
      <c r="DDZ504" s="21"/>
      <c r="DEA504" s="21"/>
      <c r="DEB504" s="21"/>
      <c r="DEC504" s="21"/>
      <c r="DED504" s="21"/>
      <c r="DEE504" s="21"/>
      <c r="DEF504" s="21"/>
      <c r="DEG504" s="21"/>
      <c r="DEH504" s="21"/>
      <c r="DEI504" s="21"/>
      <c r="DEJ504" s="21"/>
      <c r="DEK504" s="21"/>
      <c r="DEL504" s="21"/>
      <c r="DEM504" s="21"/>
      <c r="DEN504" s="21"/>
      <c r="DEO504" s="21"/>
      <c r="DEP504" s="21"/>
      <c r="DEQ504" s="21"/>
      <c r="DER504" s="21"/>
      <c r="DES504" s="21"/>
      <c r="DET504" s="21"/>
      <c r="DEU504" s="21"/>
      <c r="DEV504" s="21"/>
      <c r="DEW504" s="21"/>
      <c r="DEX504" s="21"/>
      <c r="DEY504" s="21"/>
      <c r="DEZ504" s="21"/>
      <c r="DFA504" s="21"/>
      <c r="DFB504" s="21"/>
      <c r="DFC504" s="21"/>
      <c r="DFD504" s="21"/>
      <c r="DFE504" s="21"/>
      <c r="DFF504" s="21"/>
      <c r="DFG504" s="21"/>
      <c r="DFH504" s="21"/>
      <c r="DFI504" s="21"/>
      <c r="DFJ504" s="21"/>
      <c r="DFK504" s="21"/>
      <c r="DFL504" s="21"/>
      <c r="DFM504" s="21"/>
      <c r="DFN504" s="21"/>
      <c r="DFO504" s="21"/>
      <c r="DFP504" s="21"/>
      <c r="DFQ504" s="21"/>
      <c r="DFR504" s="21"/>
      <c r="DFS504" s="21"/>
      <c r="DFT504" s="21"/>
      <c r="DFU504" s="21"/>
      <c r="DFV504" s="21"/>
      <c r="DFW504" s="21"/>
      <c r="DFX504" s="21"/>
      <c r="DFY504" s="21"/>
      <c r="DFZ504" s="21"/>
      <c r="DGA504" s="21"/>
      <c r="DGB504" s="21"/>
      <c r="DGC504" s="21"/>
      <c r="DGD504" s="21"/>
      <c r="DGE504" s="21"/>
      <c r="DGF504" s="21"/>
      <c r="DGG504" s="21"/>
      <c r="DGH504" s="21"/>
      <c r="DGI504" s="21"/>
      <c r="DGJ504" s="21"/>
      <c r="DGK504" s="21"/>
      <c r="DGL504" s="21"/>
      <c r="DGM504" s="21"/>
      <c r="DGN504" s="21"/>
      <c r="DGO504" s="21"/>
      <c r="DGP504" s="21"/>
      <c r="DGQ504" s="21"/>
      <c r="DGR504" s="21"/>
      <c r="DGS504" s="21"/>
      <c r="DGT504" s="21"/>
      <c r="DGU504" s="21"/>
      <c r="DGV504" s="21"/>
      <c r="DGW504" s="21"/>
      <c r="DGX504" s="21"/>
      <c r="DGY504" s="21"/>
      <c r="DGZ504" s="21"/>
      <c r="DHA504" s="21"/>
      <c r="DHB504" s="21"/>
      <c r="DHC504" s="21"/>
      <c r="DHD504" s="21"/>
      <c r="DHE504" s="21"/>
      <c r="DHF504" s="21"/>
      <c r="DHG504" s="21"/>
      <c r="DHH504" s="21"/>
      <c r="DHI504" s="21"/>
      <c r="DHJ504" s="21"/>
      <c r="DHK504" s="21"/>
      <c r="DHL504" s="21"/>
      <c r="DHM504" s="21"/>
      <c r="DHN504" s="21"/>
      <c r="DHO504" s="21"/>
      <c r="DHP504" s="21"/>
      <c r="DHQ504" s="21"/>
      <c r="DHR504" s="21"/>
      <c r="DHS504" s="21"/>
      <c r="DHT504" s="21"/>
      <c r="DHU504" s="21"/>
      <c r="DHV504" s="21"/>
      <c r="DHW504" s="21"/>
      <c r="DHX504" s="21"/>
      <c r="DHY504" s="21"/>
      <c r="DHZ504" s="21"/>
      <c r="DIA504" s="21"/>
      <c r="DIB504" s="21"/>
      <c r="DIC504" s="21"/>
      <c r="DID504" s="21"/>
      <c r="DIE504" s="21"/>
      <c r="DIF504" s="21"/>
      <c r="DIG504" s="21"/>
      <c r="DIH504" s="21"/>
      <c r="DII504" s="21"/>
      <c r="DIJ504" s="21"/>
      <c r="DIK504" s="21"/>
      <c r="DIL504" s="21"/>
      <c r="DIM504" s="21"/>
      <c r="DIN504" s="21"/>
      <c r="DIO504" s="21"/>
      <c r="DIP504" s="21"/>
      <c r="DIQ504" s="21"/>
      <c r="DIR504" s="21"/>
      <c r="DIS504" s="21"/>
      <c r="DIT504" s="21"/>
      <c r="DIU504" s="21"/>
      <c r="DIV504" s="21"/>
      <c r="DIW504" s="21"/>
      <c r="DIX504" s="21"/>
      <c r="DIY504" s="21"/>
      <c r="DIZ504" s="21"/>
      <c r="DJA504" s="21"/>
      <c r="DJB504" s="21"/>
      <c r="DJC504" s="21"/>
      <c r="DJD504" s="21"/>
      <c r="DJE504" s="21"/>
      <c r="DJF504" s="21"/>
      <c r="DJG504" s="21"/>
      <c r="DJH504" s="21"/>
      <c r="DJI504" s="21"/>
      <c r="DJJ504" s="21"/>
      <c r="DJK504" s="21"/>
      <c r="DJL504" s="21"/>
      <c r="DJM504" s="21"/>
      <c r="DJN504" s="21"/>
      <c r="DJO504" s="21"/>
      <c r="DJP504" s="21"/>
      <c r="DJQ504" s="21"/>
      <c r="DJR504" s="21"/>
      <c r="DJS504" s="21"/>
      <c r="DJT504" s="21"/>
      <c r="DJU504" s="21"/>
      <c r="DJV504" s="21"/>
      <c r="DJW504" s="21"/>
      <c r="DJX504" s="21"/>
      <c r="DJY504" s="21"/>
      <c r="DJZ504" s="21"/>
      <c r="DKA504" s="21"/>
      <c r="DKB504" s="21"/>
      <c r="DKC504" s="21"/>
      <c r="DKD504" s="21"/>
      <c r="DKE504" s="21"/>
      <c r="DKF504" s="21"/>
      <c r="DKG504" s="21"/>
      <c r="DKH504" s="21"/>
      <c r="DKI504" s="21"/>
      <c r="DKJ504" s="21"/>
      <c r="DKK504" s="21"/>
      <c r="DKL504" s="21"/>
      <c r="DKM504" s="21"/>
      <c r="DKN504" s="21"/>
      <c r="DKO504" s="21"/>
      <c r="DKP504" s="21"/>
      <c r="DKQ504" s="21"/>
      <c r="DKR504" s="21"/>
      <c r="DKS504" s="21"/>
      <c r="DKT504" s="21"/>
      <c r="DKU504" s="21"/>
      <c r="DKV504" s="21"/>
      <c r="DKW504" s="21"/>
      <c r="DKX504" s="21"/>
      <c r="DKY504" s="21"/>
      <c r="DKZ504" s="21"/>
      <c r="DLA504" s="21"/>
      <c r="DLB504" s="21"/>
      <c r="DLC504" s="21"/>
      <c r="DLD504" s="21"/>
      <c r="DLE504" s="21"/>
      <c r="DLF504" s="21"/>
      <c r="DLG504" s="21"/>
      <c r="DLH504" s="21"/>
      <c r="DLI504" s="21"/>
      <c r="DLJ504" s="21"/>
      <c r="DLK504" s="21"/>
      <c r="DLL504" s="21"/>
      <c r="DLM504" s="21"/>
      <c r="DLN504" s="21"/>
      <c r="DLO504" s="21"/>
      <c r="DLP504" s="21"/>
      <c r="DLQ504" s="21"/>
      <c r="DLR504" s="21"/>
      <c r="DLS504" s="21"/>
      <c r="DLT504" s="21"/>
      <c r="DLU504" s="21"/>
      <c r="DLV504" s="21"/>
      <c r="DLW504" s="21"/>
      <c r="DLX504" s="21"/>
      <c r="DLY504" s="21"/>
      <c r="DLZ504" s="21"/>
      <c r="DMA504" s="21"/>
      <c r="DMB504" s="21"/>
      <c r="DMC504" s="21"/>
      <c r="DMD504" s="21"/>
      <c r="DME504" s="21"/>
      <c r="DMF504" s="21"/>
      <c r="DMG504" s="21"/>
      <c r="DMH504" s="21"/>
      <c r="DMI504" s="21"/>
      <c r="DMJ504" s="21"/>
      <c r="DMK504" s="21"/>
      <c r="DML504" s="21"/>
      <c r="DMM504" s="21"/>
      <c r="DMN504" s="21"/>
      <c r="DMO504" s="21"/>
      <c r="DMP504" s="21"/>
      <c r="DMQ504" s="21"/>
      <c r="DMR504" s="21"/>
      <c r="DMS504" s="21"/>
      <c r="DMT504" s="21"/>
      <c r="DMU504" s="21"/>
      <c r="DMV504" s="21"/>
      <c r="DMW504" s="21"/>
      <c r="DMX504" s="21"/>
      <c r="DMY504" s="21"/>
      <c r="DMZ504" s="21"/>
      <c r="DNA504" s="21"/>
      <c r="DNB504" s="21"/>
      <c r="DNC504" s="21"/>
      <c r="DND504" s="21"/>
      <c r="DNE504" s="21"/>
      <c r="DNF504" s="21"/>
      <c r="DNG504" s="21"/>
      <c r="DNH504" s="21"/>
      <c r="DNI504" s="21"/>
      <c r="DNJ504" s="21"/>
      <c r="DNK504" s="21"/>
      <c r="DNL504" s="21"/>
      <c r="DNM504" s="21"/>
      <c r="DNN504" s="21"/>
      <c r="DNO504" s="21"/>
      <c r="DNP504" s="21"/>
      <c r="DNQ504" s="21"/>
      <c r="DNR504" s="21"/>
      <c r="DNS504" s="21"/>
      <c r="DNT504" s="21"/>
      <c r="DNU504" s="21"/>
      <c r="DNV504" s="21"/>
      <c r="DNW504" s="21"/>
      <c r="DNX504" s="21"/>
      <c r="DNY504" s="21"/>
      <c r="DNZ504" s="21"/>
      <c r="DOA504" s="21"/>
      <c r="DOB504" s="21"/>
      <c r="DOC504" s="21"/>
      <c r="DOD504" s="21"/>
      <c r="DOE504" s="21"/>
      <c r="DOF504" s="21"/>
      <c r="DOG504" s="21"/>
      <c r="DOH504" s="21"/>
      <c r="DOI504" s="21"/>
      <c r="DOJ504" s="21"/>
      <c r="DOK504" s="21"/>
      <c r="DOL504" s="21"/>
      <c r="DOM504" s="21"/>
      <c r="DON504" s="21"/>
      <c r="DOO504" s="21"/>
      <c r="DOP504" s="21"/>
      <c r="DOQ504" s="21"/>
      <c r="DOR504" s="21"/>
      <c r="DOS504" s="21"/>
      <c r="DOT504" s="21"/>
      <c r="DOU504" s="21"/>
      <c r="DOV504" s="21"/>
      <c r="DOW504" s="21"/>
      <c r="DOX504" s="21"/>
      <c r="DOY504" s="21"/>
      <c r="DOZ504" s="21"/>
      <c r="DPA504" s="21"/>
      <c r="DPB504" s="21"/>
      <c r="DPC504" s="21"/>
      <c r="DPD504" s="21"/>
      <c r="DPE504" s="21"/>
      <c r="DPF504" s="21"/>
      <c r="DPG504" s="21"/>
      <c r="DPH504" s="21"/>
      <c r="DPI504" s="21"/>
      <c r="DPJ504" s="21"/>
      <c r="DPK504" s="21"/>
      <c r="DPL504" s="21"/>
      <c r="DPM504" s="21"/>
      <c r="DPN504" s="21"/>
      <c r="DPO504" s="21"/>
      <c r="DPP504" s="21"/>
      <c r="DPQ504" s="21"/>
      <c r="DPR504" s="21"/>
      <c r="DPS504" s="21"/>
      <c r="DPT504" s="21"/>
      <c r="DPU504" s="21"/>
      <c r="DPV504" s="21"/>
      <c r="DPW504" s="21"/>
      <c r="DPX504" s="21"/>
      <c r="DPY504" s="21"/>
      <c r="DPZ504" s="21"/>
      <c r="DQA504" s="21"/>
      <c r="DQB504" s="21"/>
      <c r="DQC504" s="21"/>
      <c r="DQD504" s="21"/>
      <c r="DQE504" s="21"/>
      <c r="DQF504" s="21"/>
      <c r="DQG504" s="21"/>
      <c r="DQH504" s="21"/>
      <c r="DQI504" s="21"/>
      <c r="DQJ504" s="21"/>
      <c r="DQK504" s="21"/>
      <c r="DQL504" s="21"/>
      <c r="DQM504" s="21"/>
      <c r="DQN504" s="21"/>
      <c r="DQO504" s="21"/>
      <c r="DQP504" s="21"/>
      <c r="DQQ504" s="21"/>
      <c r="DQR504" s="21"/>
      <c r="DQS504" s="21"/>
      <c r="DQT504" s="21"/>
      <c r="DQU504" s="21"/>
      <c r="DQV504" s="21"/>
      <c r="DQW504" s="21"/>
      <c r="DQX504" s="21"/>
      <c r="DQY504" s="21"/>
      <c r="DQZ504" s="21"/>
      <c r="DRA504" s="21"/>
      <c r="DRB504" s="21"/>
      <c r="DRC504" s="21"/>
      <c r="DRD504" s="21"/>
      <c r="DRE504" s="21"/>
      <c r="DRF504" s="21"/>
      <c r="DRG504" s="21"/>
      <c r="DRH504" s="21"/>
      <c r="DRI504" s="21"/>
      <c r="DRJ504" s="21"/>
      <c r="DRK504" s="21"/>
      <c r="DRL504" s="21"/>
      <c r="DRM504" s="21"/>
      <c r="DRN504" s="21"/>
      <c r="DRO504" s="21"/>
      <c r="DRP504" s="21"/>
      <c r="DRQ504" s="21"/>
      <c r="DRR504" s="21"/>
      <c r="DRS504" s="21"/>
      <c r="DRT504" s="21"/>
      <c r="DRU504" s="21"/>
      <c r="DRV504" s="21"/>
      <c r="DRW504" s="21"/>
      <c r="DRX504" s="21"/>
      <c r="DRY504" s="21"/>
      <c r="DRZ504" s="21"/>
      <c r="DSA504" s="21"/>
      <c r="DSB504" s="21"/>
      <c r="DSC504" s="21"/>
      <c r="DSD504" s="21"/>
      <c r="DSE504" s="21"/>
      <c r="DSF504" s="21"/>
      <c r="DSG504" s="21"/>
      <c r="DSH504" s="21"/>
      <c r="DSI504" s="21"/>
      <c r="DSJ504" s="21"/>
      <c r="DSK504" s="21"/>
      <c r="DSL504" s="21"/>
      <c r="DSM504" s="21"/>
      <c r="DSN504" s="21"/>
      <c r="DSO504" s="21"/>
      <c r="DSP504" s="21"/>
      <c r="DSQ504" s="21"/>
      <c r="DSR504" s="21"/>
      <c r="DSS504" s="21"/>
      <c r="DST504" s="21"/>
      <c r="DSU504" s="21"/>
      <c r="DSV504" s="21"/>
      <c r="DSW504" s="21"/>
      <c r="DSX504" s="21"/>
      <c r="DSY504" s="21"/>
      <c r="DSZ504" s="21"/>
      <c r="DTA504" s="21"/>
      <c r="DTB504" s="21"/>
      <c r="DTC504" s="21"/>
      <c r="DTD504" s="21"/>
      <c r="DTE504" s="21"/>
      <c r="DTF504" s="21"/>
      <c r="DTG504" s="21"/>
      <c r="DTH504" s="21"/>
      <c r="DTI504" s="21"/>
      <c r="DTJ504" s="21"/>
      <c r="DTK504" s="21"/>
      <c r="DTL504" s="21"/>
      <c r="DTM504" s="21"/>
      <c r="DTN504" s="21"/>
      <c r="DTO504" s="21"/>
      <c r="DTP504" s="21"/>
      <c r="DTQ504" s="21"/>
      <c r="DTR504" s="21"/>
      <c r="DTS504" s="21"/>
      <c r="DTT504" s="21"/>
      <c r="DTU504" s="21"/>
      <c r="DTV504" s="21"/>
      <c r="DTW504" s="21"/>
      <c r="DTX504" s="21"/>
      <c r="DTY504" s="21"/>
      <c r="DTZ504" s="21"/>
      <c r="DUA504" s="21"/>
      <c r="DUB504" s="21"/>
      <c r="DUC504" s="21"/>
      <c r="DUD504" s="21"/>
      <c r="DUE504" s="21"/>
      <c r="DUF504" s="21"/>
      <c r="DUG504" s="21"/>
      <c r="DUH504" s="21"/>
      <c r="DUI504" s="21"/>
      <c r="DUJ504" s="21"/>
      <c r="DUK504" s="21"/>
      <c r="DUL504" s="21"/>
      <c r="DUM504" s="21"/>
      <c r="DUN504" s="21"/>
      <c r="DUO504" s="21"/>
      <c r="DUP504" s="21"/>
      <c r="DUQ504" s="21"/>
      <c r="DUR504" s="21"/>
      <c r="DUS504" s="21"/>
      <c r="DUT504" s="21"/>
      <c r="DUU504" s="21"/>
      <c r="DUV504" s="21"/>
      <c r="DUW504" s="21"/>
      <c r="DUX504" s="21"/>
      <c r="DUY504" s="21"/>
      <c r="DUZ504" s="21"/>
      <c r="DVA504" s="21"/>
      <c r="DVB504" s="21"/>
      <c r="DVC504" s="21"/>
      <c r="DVD504" s="21"/>
      <c r="DVE504" s="21"/>
      <c r="DVF504" s="21"/>
      <c r="DVG504" s="21"/>
      <c r="DVH504" s="21"/>
      <c r="DVI504" s="21"/>
      <c r="DVJ504" s="21"/>
      <c r="DVK504" s="21"/>
      <c r="DVL504" s="21"/>
      <c r="DVM504" s="21"/>
      <c r="DVN504" s="21"/>
      <c r="DVO504" s="21"/>
      <c r="DVP504" s="21"/>
      <c r="DVQ504" s="21"/>
      <c r="DVR504" s="21"/>
      <c r="DVS504" s="21"/>
      <c r="DVT504" s="21"/>
      <c r="DVU504" s="21"/>
      <c r="DVV504" s="21"/>
      <c r="DVW504" s="21"/>
      <c r="DVX504" s="21"/>
      <c r="DVY504" s="21"/>
      <c r="DVZ504" s="21"/>
      <c r="DWA504" s="21"/>
      <c r="DWB504" s="21"/>
      <c r="DWC504" s="21"/>
      <c r="DWD504" s="21"/>
      <c r="DWE504" s="21"/>
      <c r="DWF504" s="21"/>
      <c r="DWG504" s="21"/>
      <c r="DWH504" s="21"/>
      <c r="DWI504" s="21"/>
      <c r="DWJ504" s="21"/>
      <c r="DWK504" s="21"/>
      <c r="DWL504" s="21"/>
      <c r="DWM504" s="21"/>
      <c r="DWN504" s="21"/>
      <c r="DWO504" s="21"/>
      <c r="DWP504" s="21"/>
      <c r="DWQ504" s="21"/>
      <c r="DWR504" s="21"/>
      <c r="DWS504" s="21"/>
      <c r="DWT504" s="21"/>
      <c r="DWU504" s="21"/>
      <c r="DWV504" s="21"/>
      <c r="DWW504" s="21"/>
      <c r="DWX504" s="21"/>
      <c r="DWY504" s="21"/>
      <c r="DWZ504" s="21"/>
      <c r="DXA504" s="21"/>
      <c r="DXB504" s="21"/>
      <c r="DXC504" s="21"/>
      <c r="DXD504" s="21"/>
      <c r="DXE504" s="21"/>
      <c r="DXF504" s="21"/>
      <c r="DXG504" s="21"/>
      <c r="DXH504" s="21"/>
      <c r="DXI504" s="21"/>
      <c r="DXJ504" s="21"/>
      <c r="DXK504" s="21"/>
      <c r="DXL504" s="21"/>
      <c r="DXM504" s="21"/>
      <c r="DXN504" s="21"/>
      <c r="DXO504" s="21"/>
      <c r="DXP504" s="21"/>
      <c r="DXQ504" s="21"/>
      <c r="DXR504" s="21"/>
      <c r="DXS504" s="21"/>
      <c r="DXT504" s="21"/>
      <c r="DXU504" s="21"/>
      <c r="DXV504" s="21"/>
      <c r="DXW504" s="21"/>
      <c r="DXX504" s="21"/>
      <c r="DXY504" s="21"/>
      <c r="DXZ504" s="21"/>
      <c r="DYA504" s="21"/>
      <c r="DYB504" s="21"/>
      <c r="DYC504" s="21"/>
      <c r="DYD504" s="21"/>
      <c r="DYE504" s="21"/>
      <c r="DYF504" s="21"/>
      <c r="DYG504" s="21"/>
      <c r="DYH504" s="21"/>
      <c r="DYI504" s="21"/>
      <c r="DYJ504" s="21"/>
      <c r="DYK504" s="21"/>
      <c r="DYL504" s="21"/>
      <c r="DYM504" s="21"/>
      <c r="DYN504" s="21"/>
      <c r="DYO504" s="21"/>
      <c r="DYP504" s="21"/>
      <c r="DYQ504" s="21"/>
      <c r="DYR504" s="21"/>
      <c r="DYS504" s="21"/>
      <c r="DYT504" s="21"/>
      <c r="DYU504" s="21"/>
      <c r="DYV504" s="21"/>
      <c r="DYW504" s="21"/>
      <c r="DYX504" s="21"/>
      <c r="DYY504" s="21"/>
      <c r="DYZ504" s="21"/>
      <c r="DZA504" s="21"/>
      <c r="DZB504" s="21"/>
      <c r="DZC504" s="21"/>
      <c r="DZD504" s="21"/>
      <c r="DZE504" s="21"/>
      <c r="DZF504" s="21"/>
      <c r="DZG504" s="21"/>
      <c r="DZH504" s="21"/>
      <c r="DZI504" s="21"/>
      <c r="DZJ504" s="21"/>
      <c r="DZK504" s="21"/>
      <c r="DZL504" s="21"/>
      <c r="DZM504" s="21"/>
      <c r="DZN504" s="21"/>
      <c r="DZO504" s="21"/>
      <c r="DZP504" s="21"/>
      <c r="DZQ504" s="21"/>
      <c r="DZR504" s="21"/>
      <c r="DZS504" s="21"/>
      <c r="DZT504" s="21"/>
      <c r="DZU504" s="21"/>
      <c r="DZV504" s="21"/>
      <c r="DZW504" s="21"/>
      <c r="DZX504" s="21"/>
      <c r="DZY504" s="21"/>
      <c r="DZZ504" s="21"/>
      <c r="EAA504" s="21"/>
      <c r="EAB504" s="21"/>
      <c r="EAC504" s="21"/>
      <c r="EAD504" s="21"/>
      <c r="EAE504" s="21"/>
      <c r="EAF504" s="21"/>
      <c r="EAG504" s="21"/>
      <c r="EAH504" s="21"/>
      <c r="EAI504" s="21"/>
      <c r="EAJ504" s="21"/>
      <c r="EAK504" s="21"/>
      <c r="EAL504" s="21"/>
      <c r="EAM504" s="21"/>
      <c r="EAN504" s="21"/>
      <c r="EAO504" s="21"/>
      <c r="EAP504" s="21"/>
      <c r="EAQ504" s="21"/>
      <c r="EAR504" s="21"/>
      <c r="EAS504" s="21"/>
      <c r="EAT504" s="21"/>
      <c r="EAU504" s="21"/>
      <c r="EAV504" s="21"/>
      <c r="EAW504" s="21"/>
      <c r="EAX504" s="21"/>
      <c r="EAY504" s="21"/>
      <c r="EAZ504" s="21"/>
      <c r="EBA504" s="21"/>
      <c r="EBB504" s="21"/>
      <c r="EBC504" s="21"/>
      <c r="EBD504" s="21"/>
      <c r="EBE504" s="21"/>
      <c r="EBF504" s="21"/>
      <c r="EBG504" s="21"/>
      <c r="EBH504" s="21"/>
      <c r="EBI504" s="21"/>
      <c r="EBJ504" s="21"/>
      <c r="EBK504" s="21"/>
      <c r="EBL504" s="21"/>
      <c r="EBM504" s="21"/>
      <c r="EBN504" s="21"/>
      <c r="EBO504" s="21"/>
      <c r="EBP504" s="21"/>
      <c r="EBQ504" s="21"/>
      <c r="EBR504" s="21"/>
      <c r="EBS504" s="21"/>
      <c r="EBT504" s="21"/>
      <c r="EBU504" s="21"/>
      <c r="EBV504" s="21"/>
      <c r="EBW504" s="21"/>
      <c r="EBX504" s="21"/>
      <c r="EBY504" s="21"/>
      <c r="EBZ504" s="21"/>
      <c r="ECA504" s="21"/>
      <c r="ECB504" s="21"/>
      <c r="ECC504" s="21"/>
      <c r="ECD504" s="21"/>
      <c r="ECE504" s="21"/>
      <c r="ECF504" s="21"/>
      <c r="ECG504" s="21"/>
      <c r="ECH504" s="21"/>
      <c r="ECI504" s="21"/>
      <c r="ECJ504" s="21"/>
      <c r="ECK504" s="21"/>
      <c r="ECL504" s="21"/>
      <c r="ECM504" s="21"/>
      <c r="ECN504" s="21"/>
      <c r="ECO504" s="21"/>
      <c r="ECP504" s="21"/>
      <c r="ECQ504" s="21"/>
      <c r="ECR504" s="21"/>
      <c r="ECS504" s="21"/>
      <c r="ECT504" s="21"/>
      <c r="ECU504" s="21"/>
      <c r="ECV504" s="21"/>
      <c r="ECW504" s="21"/>
      <c r="ECX504" s="21"/>
      <c r="ECY504" s="21"/>
      <c r="ECZ504" s="21"/>
      <c r="EDA504" s="21"/>
      <c r="EDB504" s="21"/>
      <c r="EDC504" s="21"/>
      <c r="EDD504" s="21"/>
      <c r="EDE504" s="21"/>
      <c r="EDF504" s="21"/>
      <c r="EDG504" s="21"/>
      <c r="EDH504" s="21"/>
      <c r="EDI504" s="21"/>
      <c r="EDJ504" s="21"/>
      <c r="EDK504" s="21"/>
      <c r="EDL504" s="21"/>
      <c r="EDM504" s="21"/>
      <c r="EDN504" s="21"/>
      <c r="EDO504" s="21"/>
      <c r="EDP504" s="21"/>
      <c r="EDQ504" s="21"/>
      <c r="EDR504" s="21"/>
      <c r="EDS504" s="21"/>
      <c r="EDT504" s="21"/>
      <c r="EDU504" s="21"/>
      <c r="EDV504" s="21"/>
      <c r="EDW504" s="21"/>
      <c r="EDX504" s="21"/>
      <c r="EDY504" s="21"/>
      <c r="EDZ504" s="21"/>
      <c r="EEA504" s="21"/>
      <c r="EEB504" s="21"/>
      <c r="EEC504" s="21"/>
      <c r="EED504" s="21"/>
      <c r="EEE504" s="21"/>
      <c r="EEF504" s="21"/>
      <c r="EEG504" s="21"/>
      <c r="EEH504" s="21"/>
      <c r="EEI504" s="21"/>
      <c r="EEJ504" s="21"/>
      <c r="EEK504" s="21"/>
      <c r="EEL504" s="21"/>
      <c r="EEM504" s="21"/>
      <c r="EEN504" s="21"/>
      <c r="EEO504" s="21"/>
      <c r="EEP504" s="21"/>
      <c r="EEQ504" s="21"/>
      <c r="EER504" s="21"/>
      <c r="EES504" s="21"/>
      <c r="EET504" s="21"/>
      <c r="EEU504" s="21"/>
      <c r="EEV504" s="21"/>
      <c r="EEW504" s="21"/>
      <c r="EEX504" s="21"/>
      <c r="EEY504" s="21"/>
      <c r="EEZ504" s="21"/>
      <c r="EFA504" s="21"/>
      <c r="EFB504" s="21"/>
      <c r="EFC504" s="21"/>
      <c r="EFD504" s="21"/>
      <c r="EFE504" s="21"/>
      <c r="EFF504" s="21"/>
      <c r="EFG504" s="21"/>
      <c r="EFH504" s="21"/>
      <c r="EFI504" s="21"/>
      <c r="EFJ504" s="21"/>
      <c r="EFK504" s="21"/>
      <c r="EFL504" s="21"/>
      <c r="EFM504" s="21"/>
      <c r="EFN504" s="21"/>
      <c r="EFO504" s="21"/>
      <c r="EFP504" s="21"/>
      <c r="EFQ504" s="21"/>
      <c r="EFR504" s="21"/>
      <c r="EFS504" s="21"/>
      <c r="EFT504" s="21"/>
      <c r="EFU504" s="21"/>
      <c r="EFV504" s="21"/>
      <c r="EFW504" s="21"/>
      <c r="EFX504" s="21"/>
      <c r="EFY504" s="21"/>
      <c r="EFZ504" s="21"/>
      <c r="EGA504" s="21"/>
      <c r="EGB504" s="21"/>
      <c r="EGC504" s="21"/>
      <c r="EGD504" s="21"/>
      <c r="EGE504" s="21"/>
      <c r="EGF504" s="21"/>
      <c r="EGG504" s="21"/>
      <c r="EGH504" s="21"/>
      <c r="EGI504" s="21"/>
      <c r="EGJ504" s="21"/>
      <c r="EGK504" s="21"/>
      <c r="EGL504" s="21"/>
      <c r="EGM504" s="21"/>
      <c r="EGN504" s="21"/>
      <c r="EGO504" s="21"/>
      <c r="EGP504" s="21"/>
      <c r="EGQ504" s="21"/>
      <c r="EGR504" s="21"/>
      <c r="EGS504" s="21"/>
      <c r="EGT504" s="21"/>
      <c r="EGU504" s="21"/>
      <c r="EGV504" s="21"/>
      <c r="EGW504" s="21"/>
      <c r="EGX504" s="21"/>
      <c r="EGY504" s="21"/>
      <c r="EGZ504" s="21"/>
      <c r="EHA504" s="21"/>
      <c r="EHB504" s="21"/>
      <c r="EHC504" s="21"/>
      <c r="EHD504" s="21"/>
      <c r="EHE504" s="21"/>
      <c r="EHF504" s="21"/>
      <c r="EHG504" s="21"/>
      <c r="EHH504" s="21"/>
      <c r="EHI504" s="21"/>
      <c r="EHJ504" s="21"/>
      <c r="EHK504" s="21"/>
      <c r="EHL504" s="21"/>
      <c r="EHM504" s="21"/>
      <c r="EHN504" s="21"/>
      <c r="EHO504" s="21"/>
      <c r="EHP504" s="21"/>
      <c r="EHQ504" s="21"/>
      <c r="EHR504" s="21"/>
      <c r="EHS504" s="21"/>
      <c r="EHT504" s="21"/>
      <c r="EHU504" s="21"/>
      <c r="EHV504" s="21"/>
      <c r="EHW504" s="21"/>
      <c r="EHX504" s="21"/>
      <c r="EHY504" s="21"/>
      <c r="EHZ504" s="21"/>
      <c r="EIA504" s="21"/>
      <c r="EIB504" s="21"/>
      <c r="EIC504" s="21"/>
      <c r="EID504" s="21"/>
      <c r="EIE504" s="21"/>
      <c r="EIF504" s="21"/>
      <c r="EIG504" s="21"/>
      <c r="EIH504" s="21"/>
      <c r="EII504" s="21"/>
      <c r="EIJ504" s="21"/>
      <c r="EIK504" s="21"/>
      <c r="EIL504" s="21"/>
      <c r="EIM504" s="21"/>
      <c r="EIN504" s="21"/>
      <c r="EIO504" s="21"/>
      <c r="EIP504" s="21"/>
      <c r="EIQ504" s="21"/>
      <c r="EIR504" s="21"/>
      <c r="EIS504" s="21"/>
      <c r="EIT504" s="21"/>
      <c r="EIU504" s="21"/>
      <c r="EIV504" s="21"/>
      <c r="EIW504" s="21"/>
      <c r="EIX504" s="21"/>
      <c r="EIY504" s="21"/>
      <c r="EIZ504" s="21"/>
      <c r="EJA504" s="21"/>
      <c r="EJB504" s="21"/>
      <c r="EJC504" s="21"/>
      <c r="EJD504" s="21"/>
      <c r="EJE504" s="21"/>
      <c r="EJF504" s="21"/>
      <c r="EJG504" s="21"/>
      <c r="EJH504" s="21"/>
      <c r="EJI504" s="21"/>
      <c r="EJJ504" s="21"/>
      <c r="EJK504" s="21"/>
      <c r="EJL504" s="21"/>
      <c r="EJM504" s="21"/>
      <c r="EJN504" s="21"/>
      <c r="EJO504" s="21"/>
      <c r="EJP504" s="21"/>
      <c r="EJQ504" s="21"/>
      <c r="EJR504" s="21"/>
      <c r="EJS504" s="21"/>
      <c r="EJT504" s="21"/>
      <c r="EJU504" s="21"/>
      <c r="EJV504" s="21"/>
      <c r="EJW504" s="21"/>
      <c r="EJX504" s="21"/>
      <c r="EJY504" s="21"/>
      <c r="EJZ504" s="21"/>
      <c r="EKA504" s="21"/>
      <c r="EKB504" s="21"/>
      <c r="EKC504" s="21"/>
      <c r="EKD504" s="21"/>
      <c r="EKE504" s="21"/>
      <c r="EKF504" s="21"/>
      <c r="EKG504" s="21"/>
      <c r="EKH504" s="21"/>
      <c r="EKI504" s="21"/>
      <c r="EKJ504" s="21"/>
      <c r="EKK504" s="21"/>
      <c r="EKL504" s="21"/>
      <c r="EKM504" s="21"/>
      <c r="EKN504" s="21"/>
      <c r="EKO504" s="21"/>
      <c r="EKP504" s="21"/>
      <c r="EKQ504" s="21"/>
      <c r="EKR504" s="21"/>
      <c r="EKS504" s="21"/>
      <c r="EKT504" s="21"/>
      <c r="EKU504" s="21"/>
      <c r="EKV504" s="21"/>
      <c r="EKW504" s="21"/>
      <c r="EKX504" s="21"/>
      <c r="EKY504" s="21"/>
      <c r="EKZ504" s="21"/>
      <c r="ELA504" s="21"/>
      <c r="ELB504" s="21"/>
      <c r="ELC504" s="21"/>
      <c r="ELD504" s="21"/>
      <c r="ELE504" s="21"/>
      <c r="ELF504" s="21"/>
      <c r="ELG504" s="21"/>
      <c r="ELH504" s="21"/>
      <c r="ELI504" s="21"/>
      <c r="ELJ504" s="21"/>
      <c r="ELK504" s="21"/>
      <c r="ELL504" s="21"/>
      <c r="ELM504" s="21"/>
      <c r="ELN504" s="21"/>
      <c r="ELO504" s="21"/>
      <c r="ELP504" s="21"/>
      <c r="ELQ504" s="21"/>
      <c r="ELR504" s="21"/>
      <c r="ELS504" s="21"/>
      <c r="ELT504" s="21"/>
      <c r="ELU504" s="21"/>
      <c r="ELV504" s="21"/>
      <c r="ELW504" s="21"/>
      <c r="ELX504" s="21"/>
      <c r="ELY504" s="21"/>
      <c r="ELZ504" s="21"/>
      <c r="EMA504" s="21"/>
      <c r="EMB504" s="21"/>
      <c r="EMC504" s="21"/>
      <c r="EMD504" s="21"/>
      <c r="EME504" s="21"/>
      <c r="EMF504" s="21"/>
      <c r="EMG504" s="21"/>
      <c r="EMH504" s="21"/>
      <c r="EMI504" s="21"/>
      <c r="EMJ504" s="21"/>
      <c r="EMK504" s="21"/>
      <c r="EML504" s="21"/>
      <c r="EMM504" s="21"/>
      <c r="EMN504" s="21"/>
      <c r="EMO504" s="21"/>
      <c r="EMP504" s="21"/>
      <c r="EMQ504" s="21"/>
      <c r="EMR504" s="21"/>
      <c r="EMS504" s="21"/>
      <c r="EMT504" s="21"/>
      <c r="EMU504" s="21"/>
      <c r="EMV504" s="21"/>
      <c r="EMW504" s="21"/>
      <c r="EMX504" s="21"/>
      <c r="EMY504" s="21"/>
      <c r="EMZ504" s="21"/>
      <c r="ENA504" s="21"/>
      <c r="ENB504" s="21"/>
      <c r="ENC504" s="21"/>
      <c r="END504" s="21"/>
      <c r="ENE504" s="21"/>
      <c r="ENF504" s="21"/>
      <c r="ENG504" s="21"/>
      <c r="ENH504" s="21"/>
      <c r="ENI504" s="21"/>
      <c r="ENJ504" s="21"/>
      <c r="ENK504" s="21"/>
      <c r="ENL504" s="21"/>
      <c r="ENM504" s="21"/>
      <c r="ENN504" s="21"/>
      <c r="ENO504" s="21"/>
      <c r="ENP504" s="21"/>
      <c r="ENQ504" s="21"/>
      <c r="ENR504" s="21"/>
      <c r="ENS504" s="21"/>
      <c r="ENT504" s="21"/>
      <c r="ENU504" s="21"/>
      <c r="ENV504" s="21"/>
      <c r="ENW504" s="21"/>
      <c r="ENX504" s="21"/>
      <c r="ENY504" s="21"/>
      <c r="ENZ504" s="21"/>
      <c r="EOA504" s="21"/>
      <c r="EOB504" s="21"/>
      <c r="EOC504" s="21"/>
      <c r="EOD504" s="21"/>
      <c r="EOE504" s="21"/>
      <c r="EOF504" s="21"/>
      <c r="EOG504" s="21"/>
      <c r="EOH504" s="21"/>
      <c r="EOI504" s="21"/>
      <c r="EOJ504" s="21"/>
      <c r="EOK504" s="21"/>
      <c r="EOL504" s="21"/>
      <c r="EOM504" s="21"/>
      <c r="EON504" s="21"/>
      <c r="EOO504" s="21"/>
      <c r="EOP504" s="21"/>
      <c r="EOQ504" s="21"/>
      <c r="EOR504" s="21"/>
      <c r="EOS504" s="21"/>
      <c r="EOT504" s="21"/>
      <c r="EOU504" s="21"/>
      <c r="EOV504" s="21"/>
      <c r="EOW504" s="21"/>
      <c r="EOX504" s="21"/>
      <c r="EOY504" s="21"/>
      <c r="EOZ504" s="21"/>
      <c r="EPA504" s="21"/>
      <c r="EPB504" s="21"/>
      <c r="EPC504" s="21"/>
      <c r="EPD504" s="21"/>
      <c r="EPE504" s="21"/>
      <c r="EPF504" s="21"/>
      <c r="EPG504" s="21"/>
      <c r="EPH504" s="21"/>
      <c r="EPI504" s="21"/>
      <c r="EPJ504" s="21"/>
      <c r="EPK504" s="21"/>
      <c r="EPL504" s="21"/>
      <c r="EPM504" s="21"/>
      <c r="EPN504" s="21"/>
      <c r="EPO504" s="21"/>
      <c r="EPP504" s="21"/>
      <c r="EPQ504" s="21"/>
      <c r="EPR504" s="21"/>
      <c r="EPS504" s="21"/>
      <c r="EPT504" s="21"/>
      <c r="EPU504" s="21"/>
      <c r="EPV504" s="21"/>
      <c r="EPW504" s="21"/>
      <c r="EPX504" s="21"/>
      <c r="EPY504" s="21"/>
      <c r="EPZ504" s="21"/>
      <c r="EQA504" s="21"/>
      <c r="EQB504" s="21"/>
      <c r="EQC504" s="21"/>
      <c r="EQD504" s="21"/>
      <c r="EQE504" s="21"/>
      <c r="EQF504" s="21"/>
      <c r="EQG504" s="21"/>
      <c r="EQH504" s="21"/>
      <c r="EQI504" s="21"/>
      <c r="EQJ504" s="21"/>
      <c r="EQK504" s="21"/>
      <c r="EQL504" s="21"/>
      <c r="EQM504" s="21"/>
      <c r="EQN504" s="21"/>
      <c r="EQO504" s="21"/>
      <c r="EQP504" s="21"/>
      <c r="EQQ504" s="21"/>
      <c r="EQR504" s="21"/>
      <c r="EQS504" s="21"/>
      <c r="EQT504" s="21"/>
      <c r="EQU504" s="21"/>
      <c r="EQV504" s="21"/>
      <c r="EQW504" s="21"/>
      <c r="EQX504" s="21"/>
      <c r="EQY504" s="21"/>
      <c r="EQZ504" s="21"/>
      <c r="ERA504" s="21"/>
      <c r="ERB504" s="21"/>
      <c r="ERC504" s="21"/>
      <c r="ERD504" s="21"/>
      <c r="ERE504" s="21"/>
      <c r="ERF504" s="21"/>
      <c r="ERG504" s="21"/>
      <c r="ERH504" s="21"/>
      <c r="ERI504" s="21"/>
      <c r="ERJ504" s="21"/>
      <c r="ERK504" s="21"/>
      <c r="ERL504" s="21"/>
      <c r="ERM504" s="21"/>
      <c r="ERN504" s="21"/>
      <c r="ERO504" s="21"/>
      <c r="ERP504" s="21"/>
      <c r="ERQ504" s="21"/>
      <c r="ERR504" s="21"/>
      <c r="ERS504" s="21"/>
      <c r="ERT504" s="21"/>
      <c r="ERU504" s="21"/>
      <c r="ERV504" s="21"/>
      <c r="ERW504" s="21"/>
      <c r="ERX504" s="21"/>
      <c r="ERY504" s="21"/>
      <c r="ERZ504" s="21"/>
      <c r="ESA504" s="21"/>
      <c r="ESB504" s="21"/>
      <c r="ESC504" s="21"/>
      <c r="ESD504" s="21"/>
      <c r="ESE504" s="21"/>
      <c r="ESF504" s="21"/>
      <c r="ESG504" s="21"/>
      <c r="ESH504" s="21"/>
      <c r="ESI504" s="21"/>
      <c r="ESJ504" s="21"/>
      <c r="ESK504" s="21"/>
      <c r="ESL504" s="21"/>
      <c r="ESM504" s="21"/>
      <c r="ESN504" s="21"/>
      <c r="ESO504" s="21"/>
      <c r="ESP504" s="21"/>
      <c r="ESQ504" s="21"/>
      <c r="ESR504" s="21"/>
      <c r="ESS504" s="21"/>
      <c r="EST504" s="21"/>
      <c r="ESU504" s="21"/>
      <c r="ESV504" s="21"/>
      <c r="ESW504" s="21"/>
      <c r="ESX504" s="21"/>
      <c r="ESY504" s="21"/>
      <c r="ESZ504" s="21"/>
      <c r="ETA504" s="21"/>
      <c r="ETB504" s="21"/>
      <c r="ETC504" s="21"/>
      <c r="ETD504" s="21"/>
      <c r="ETE504" s="21"/>
      <c r="ETF504" s="21"/>
      <c r="ETG504" s="21"/>
      <c r="ETH504" s="21"/>
      <c r="ETI504" s="21"/>
      <c r="ETJ504" s="21"/>
      <c r="ETK504" s="21"/>
      <c r="ETL504" s="21"/>
      <c r="ETM504" s="21"/>
      <c r="ETN504" s="21"/>
      <c r="ETO504" s="21"/>
      <c r="ETP504" s="21"/>
      <c r="ETQ504" s="21"/>
      <c r="ETR504" s="21"/>
      <c r="ETS504" s="21"/>
      <c r="ETT504" s="21"/>
      <c r="ETU504" s="21"/>
      <c r="ETV504" s="21"/>
      <c r="ETW504" s="21"/>
      <c r="ETX504" s="21"/>
      <c r="ETY504" s="21"/>
      <c r="ETZ504" s="21"/>
      <c r="EUA504" s="21"/>
      <c r="EUB504" s="21"/>
      <c r="EUC504" s="21"/>
      <c r="EUD504" s="21"/>
      <c r="EUE504" s="21"/>
      <c r="EUF504" s="21"/>
      <c r="EUG504" s="21"/>
      <c r="EUH504" s="21"/>
      <c r="EUI504" s="21"/>
      <c r="EUJ504" s="21"/>
      <c r="EUK504" s="21"/>
      <c r="EUL504" s="21"/>
      <c r="EUM504" s="21"/>
      <c r="EUN504" s="21"/>
      <c r="EUO504" s="21"/>
      <c r="EUP504" s="21"/>
      <c r="EUQ504" s="21"/>
      <c r="EUR504" s="21"/>
      <c r="EUS504" s="21"/>
      <c r="EUT504" s="21"/>
      <c r="EUU504" s="21"/>
      <c r="EUV504" s="21"/>
      <c r="EUW504" s="21"/>
      <c r="EUX504" s="21"/>
      <c r="EUY504" s="21"/>
      <c r="EUZ504" s="21"/>
      <c r="EVA504" s="21"/>
      <c r="EVB504" s="21"/>
      <c r="EVC504" s="21"/>
      <c r="EVD504" s="21"/>
      <c r="EVE504" s="21"/>
      <c r="EVF504" s="21"/>
      <c r="EVG504" s="21"/>
      <c r="EVH504" s="21"/>
      <c r="EVI504" s="21"/>
      <c r="EVJ504" s="21"/>
      <c r="EVK504" s="21"/>
      <c r="EVL504" s="21"/>
      <c r="EVM504" s="21"/>
      <c r="EVN504" s="21"/>
      <c r="EVO504" s="21"/>
      <c r="EVP504" s="21"/>
      <c r="EVQ504" s="21"/>
      <c r="EVR504" s="21"/>
      <c r="EVS504" s="21"/>
      <c r="EVT504" s="21"/>
      <c r="EVU504" s="21"/>
      <c r="EVV504" s="21"/>
      <c r="EVW504" s="21"/>
      <c r="EVX504" s="21"/>
      <c r="EVY504" s="21"/>
      <c r="EVZ504" s="21"/>
      <c r="EWA504" s="21"/>
      <c r="EWB504" s="21"/>
      <c r="EWC504" s="21"/>
      <c r="EWD504" s="21"/>
      <c r="EWE504" s="21"/>
      <c r="EWF504" s="21"/>
      <c r="EWG504" s="21"/>
      <c r="EWH504" s="21"/>
      <c r="EWI504" s="21"/>
      <c r="EWJ504" s="21"/>
      <c r="EWK504" s="21"/>
      <c r="EWL504" s="21"/>
      <c r="EWM504" s="21"/>
      <c r="EWN504" s="21"/>
      <c r="EWO504" s="21"/>
      <c r="EWP504" s="21"/>
      <c r="EWQ504" s="21"/>
      <c r="EWR504" s="21"/>
      <c r="EWS504" s="21"/>
      <c r="EWT504" s="21"/>
      <c r="EWU504" s="21"/>
      <c r="EWV504" s="21"/>
      <c r="EWW504" s="21"/>
      <c r="EWX504" s="21"/>
      <c r="EWY504" s="21"/>
      <c r="EWZ504" s="21"/>
      <c r="EXA504" s="21"/>
      <c r="EXB504" s="21"/>
      <c r="EXC504" s="21"/>
      <c r="EXD504" s="21"/>
      <c r="EXE504" s="21"/>
      <c r="EXF504" s="21"/>
      <c r="EXG504" s="21"/>
      <c r="EXH504" s="21"/>
      <c r="EXI504" s="21"/>
      <c r="EXJ504" s="21"/>
      <c r="EXK504" s="21"/>
      <c r="EXL504" s="21"/>
      <c r="EXM504" s="21"/>
      <c r="EXN504" s="21"/>
      <c r="EXO504" s="21"/>
      <c r="EXP504" s="21"/>
      <c r="EXQ504" s="21"/>
      <c r="EXR504" s="21"/>
      <c r="EXS504" s="21"/>
      <c r="EXT504" s="21"/>
      <c r="EXU504" s="21"/>
      <c r="EXV504" s="21"/>
      <c r="EXW504" s="21"/>
      <c r="EXX504" s="21"/>
      <c r="EXY504" s="21"/>
      <c r="EXZ504" s="21"/>
      <c r="EYA504" s="21"/>
      <c r="EYB504" s="21"/>
      <c r="EYC504" s="21"/>
      <c r="EYD504" s="21"/>
      <c r="EYE504" s="21"/>
      <c r="EYF504" s="21"/>
      <c r="EYG504" s="21"/>
      <c r="EYH504" s="21"/>
      <c r="EYI504" s="21"/>
      <c r="EYJ504" s="21"/>
      <c r="EYK504" s="21"/>
      <c r="EYL504" s="21"/>
      <c r="EYM504" s="21"/>
      <c r="EYN504" s="21"/>
      <c r="EYO504" s="21"/>
      <c r="EYP504" s="21"/>
      <c r="EYQ504" s="21"/>
      <c r="EYR504" s="21"/>
      <c r="EYS504" s="21"/>
      <c r="EYT504" s="21"/>
      <c r="EYU504" s="21"/>
      <c r="EYV504" s="21"/>
      <c r="EYW504" s="21"/>
      <c r="EYX504" s="21"/>
      <c r="EYY504" s="21"/>
      <c r="EYZ504" s="21"/>
      <c r="EZA504" s="21"/>
      <c r="EZB504" s="21"/>
      <c r="EZC504" s="21"/>
      <c r="EZD504" s="21"/>
      <c r="EZE504" s="21"/>
      <c r="EZF504" s="21"/>
      <c r="EZG504" s="21"/>
      <c r="EZH504" s="21"/>
      <c r="EZI504" s="21"/>
      <c r="EZJ504" s="21"/>
      <c r="EZK504" s="21"/>
      <c r="EZL504" s="21"/>
      <c r="EZM504" s="21"/>
      <c r="EZN504" s="21"/>
      <c r="EZO504" s="21"/>
      <c r="EZP504" s="21"/>
      <c r="EZQ504" s="21"/>
      <c r="EZR504" s="21"/>
      <c r="EZS504" s="21"/>
      <c r="EZT504" s="21"/>
      <c r="EZU504" s="21"/>
      <c r="EZV504" s="21"/>
      <c r="EZW504" s="21"/>
      <c r="EZX504" s="21"/>
      <c r="EZY504" s="21"/>
      <c r="EZZ504" s="21"/>
      <c r="FAA504" s="21"/>
      <c r="FAB504" s="21"/>
      <c r="FAC504" s="21"/>
      <c r="FAD504" s="21"/>
      <c r="FAE504" s="21"/>
      <c r="FAF504" s="21"/>
      <c r="FAG504" s="21"/>
      <c r="FAH504" s="21"/>
      <c r="FAI504" s="21"/>
      <c r="FAJ504" s="21"/>
      <c r="FAK504" s="21"/>
      <c r="FAL504" s="21"/>
      <c r="FAM504" s="21"/>
      <c r="FAN504" s="21"/>
      <c r="FAO504" s="21"/>
      <c r="FAP504" s="21"/>
      <c r="FAQ504" s="21"/>
      <c r="FAR504" s="21"/>
      <c r="FAS504" s="21"/>
      <c r="FAT504" s="21"/>
      <c r="FAU504" s="21"/>
      <c r="FAV504" s="21"/>
      <c r="FAW504" s="21"/>
      <c r="FAX504" s="21"/>
      <c r="FAY504" s="21"/>
      <c r="FAZ504" s="21"/>
      <c r="FBA504" s="21"/>
      <c r="FBB504" s="21"/>
      <c r="FBC504" s="21"/>
      <c r="FBD504" s="21"/>
      <c r="FBE504" s="21"/>
      <c r="FBF504" s="21"/>
      <c r="FBG504" s="21"/>
      <c r="FBH504" s="21"/>
      <c r="FBI504" s="21"/>
      <c r="FBJ504" s="21"/>
      <c r="FBK504" s="21"/>
      <c r="FBL504" s="21"/>
      <c r="FBM504" s="21"/>
      <c r="FBN504" s="21"/>
      <c r="FBO504" s="21"/>
      <c r="FBP504" s="21"/>
      <c r="FBQ504" s="21"/>
      <c r="FBR504" s="21"/>
      <c r="FBS504" s="21"/>
      <c r="FBT504" s="21"/>
      <c r="FBU504" s="21"/>
      <c r="FBV504" s="21"/>
      <c r="FBW504" s="21"/>
      <c r="FBX504" s="21"/>
      <c r="FBY504" s="21"/>
      <c r="FBZ504" s="21"/>
      <c r="FCA504" s="21"/>
      <c r="FCB504" s="21"/>
      <c r="FCC504" s="21"/>
      <c r="FCD504" s="21"/>
      <c r="FCE504" s="21"/>
      <c r="FCF504" s="21"/>
      <c r="FCG504" s="21"/>
      <c r="FCH504" s="21"/>
      <c r="FCI504" s="21"/>
      <c r="FCJ504" s="21"/>
      <c r="FCK504" s="21"/>
      <c r="FCL504" s="21"/>
      <c r="FCM504" s="21"/>
      <c r="FCN504" s="21"/>
      <c r="FCO504" s="21"/>
      <c r="FCP504" s="21"/>
      <c r="FCQ504" s="21"/>
      <c r="FCR504" s="21"/>
      <c r="FCS504" s="21"/>
      <c r="FCT504" s="21"/>
      <c r="FCU504" s="21"/>
      <c r="FCV504" s="21"/>
      <c r="FCW504" s="21"/>
      <c r="FCX504" s="21"/>
      <c r="FCY504" s="21"/>
      <c r="FCZ504" s="21"/>
      <c r="FDA504" s="21"/>
      <c r="FDB504" s="21"/>
      <c r="FDC504" s="21"/>
      <c r="FDD504" s="21"/>
      <c r="FDE504" s="21"/>
      <c r="FDF504" s="21"/>
      <c r="FDG504" s="21"/>
      <c r="FDH504" s="21"/>
      <c r="FDI504" s="21"/>
      <c r="FDJ504" s="21"/>
      <c r="FDK504" s="21"/>
      <c r="FDL504" s="21"/>
      <c r="FDM504" s="21"/>
      <c r="FDN504" s="21"/>
      <c r="FDO504" s="21"/>
      <c r="FDP504" s="21"/>
      <c r="FDQ504" s="21"/>
      <c r="FDR504" s="21"/>
      <c r="FDS504" s="21"/>
      <c r="FDT504" s="21"/>
      <c r="FDU504" s="21"/>
      <c r="FDV504" s="21"/>
      <c r="FDW504" s="21"/>
      <c r="FDX504" s="21"/>
      <c r="FDY504" s="21"/>
      <c r="FDZ504" s="21"/>
      <c r="FEA504" s="21"/>
      <c r="FEB504" s="21"/>
      <c r="FEC504" s="21"/>
      <c r="FED504" s="21"/>
      <c r="FEE504" s="21"/>
      <c r="FEF504" s="21"/>
      <c r="FEG504" s="21"/>
      <c r="FEH504" s="21"/>
      <c r="FEI504" s="21"/>
      <c r="FEJ504" s="21"/>
      <c r="FEK504" s="21"/>
      <c r="FEL504" s="21"/>
      <c r="FEM504" s="21"/>
      <c r="FEN504" s="21"/>
      <c r="FEO504" s="21"/>
      <c r="FEP504" s="21"/>
      <c r="FEQ504" s="21"/>
      <c r="FER504" s="21"/>
      <c r="FES504" s="21"/>
      <c r="FET504" s="21"/>
      <c r="FEU504" s="21"/>
      <c r="FEV504" s="21"/>
      <c r="FEW504" s="21"/>
      <c r="FEX504" s="21"/>
      <c r="FEY504" s="21"/>
      <c r="FEZ504" s="21"/>
      <c r="FFA504" s="21"/>
      <c r="FFB504" s="21"/>
      <c r="FFC504" s="21"/>
      <c r="FFD504" s="21"/>
      <c r="FFE504" s="21"/>
      <c r="FFF504" s="21"/>
      <c r="FFG504" s="21"/>
      <c r="FFH504" s="21"/>
      <c r="FFI504" s="21"/>
      <c r="FFJ504" s="21"/>
      <c r="FFK504" s="21"/>
      <c r="FFL504" s="21"/>
      <c r="FFM504" s="21"/>
      <c r="FFN504" s="21"/>
      <c r="FFO504" s="21"/>
      <c r="FFP504" s="21"/>
      <c r="FFQ504" s="21"/>
      <c r="FFR504" s="21"/>
      <c r="FFS504" s="21"/>
      <c r="FFT504" s="21"/>
      <c r="FFU504" s="21"/>
      <c r="FFV504" s="21"/>
      <c r="FFW504" s="21"/>
      <c r="FFX504" s="21"/>
      <c r="FFY504" s="21"/>
      <c r="FFZ504" s="21"/>
      <c r="FGA504" s="21"/>
      <c r="FGB504" s="21"/>
      <c r="FGC504" s="21"/>
      <c r="FGD504" s="21"/>
      <c r="FGE504" s="21"/>
      <c r="FGF504" s="21"/>
      <c r="FGG504" s="21"/>
      <c r="FGH504" s="21"/>
      <c r="FGI504" s="21"/>
      <c r="FGJ504" s="21"/>
      <c r="FGK504" s="21"/>
      <c r="FGL504" s="21"/>
      <c r="FGM504" s="21"/>
      <c r="FGN504" s="21"/>
      <c r="FGO504" s="21"/>
      <c r="FGP504" s="21"/>
      <c r="FGQ504" s="21"/>
      <c r="FGR504" s="21"/>
      <c r="FGS504" s="21"/>
      <c r="FGT504" s="21"/>
      <c r="FGU504" s="21"/>
      <c r="FGV504" s="21"/>
      <c r="FGW504" s="21"/>
      <c r="FGX504" s="21"/>
      <c r="FGY504" s="21"/>
      <c r="FGZ504" s="21"/>
      <c r="FHA504" s="21"/>
      <c r="FHB504" s="21"/>
      <c r="FHC504" s="21"/>
      <c r="FHD504" s="21"/>
      <c r="FHE504" s="21"/>
      <c r="FHF504" s="21"/>
      <c r="FHG504" s="21"/>
      <c r="FHH504" s="21"/>
      <c r="FHI504" s="21"/>
      <c r="FHJ504" s="21"/>
      <c r="FHK504" s="21"/>
      <c r="FHL504" s="21"/>
      <c r="FHM504" s="21"/>
      <c r="FHN504" s="21"/>
      <c r="FHO504" s="21"/>
      <c r="FHP504" s="21"/>
      <c r="FHQ504" s="21"/>
      <c r="FHR504" s="21"/>
      <c r="FHS504" s="21"/>
      <c r="FHT504" s="21"/>
      <c r="FHU504" s="21"/>
      <c r="FHV504" s="21"/>
      <c r="FHW504" s="21"/>
      <c r="FHX504" s="21"/>
      <c r="FHY504" s="21"/>
      <c r="FHZ504" s="21"/>
      <c r="FIA504" s="21"/>
      <c r="FIB504" s="21"/>
      <c r="FIC504" s="21"/>
      <c r="FID504" s="21"/>
      <c r="FIE504" s="21"/>
      <c r="FIF504" s="21"/>
      <c r="FIG504" s="21"/>
      <c r="FIH504" s="21"/>
      <c r="FII504" s="21"/>
      <c r="FIJ504" s="21"/>
      <c r="FIK504" s="21"/>
      <c r="FIL504" s="21"/>
      <c r="FIM504" s="21"/>
      <c r="FIN504" s="21"/>
      <c r="FIO504" s="21"/>
      <c r="FIP504" s="21"/>
      <c r="FIQ504" s="21"/>
      <c r="FIR504" s="21"/>
      <c r="FIS504" s="21"/>
      <c r="FIT504" s="21"/>
      <c r="FIU504" s="21"/>
      <c r="FIV504" s="21"/>
      <c r="FIW504" s="21"/>
      <c r="FIX504" s="21"/>
      <c r="FIY504" s="21"/>
      <c r="FIZ504" s="21"/>
      <c r="FJA504" s="21"/>
      <c r="FJB504" s="21"/>
      <c r="FJC504" s="21"/>
      <c r="FJD504" s="21"/>
      <c r="FJE504" s="21"/>
      <c r="FJF504" s="21"/>
      <c r="FJG504" s="21"/>
      <c r="FJH504" s="21"/>
      <c r="FJI504" s="21"/>
      <c r="FJJ504" s="21"/>
      <c r="FJK504" s="21"/>
      <c r="FJL504" s="21"/>
      <c r="FJM504" s="21"/>
      <c r="FJN504" s="21"/>
      <c r="FJO504" s="21"/>
      <c r="FJP504" s="21"/>
      <c r="FJQ504" s="21"/>
      <c r="FJR504" s="21"/>
      <c r="FJS504" s="21"/>
      <c r="FJT504" s="21"/>
      <c r="FJU504" s="21"/>
      <c r="FJV504" s="21"/>
      <c r="FJW504" s="21"/>
      <c r="FJX504" s="21"/>
      <c r="FJY504" s="21"/>
      <c r="FJZ504" s="21"/>
      <c r="FKA504" s="21"/>
      <c r="FKB504" s="21"/>
      <c r="FKC504" s="21"/>
      <c r="FKD504" s="21"/>
      <c r="FKE504" s="21"/>
      <c r="FKF504" s="21"/>
      <c r="FKG504" s="21"/>
      <c r="FKH504" s="21"/>
      <c r="FKI504" s="21"/>
      <c r="FKJ504" s="21"/>
      <c r="FKK504" s="21"/>
      <c r="FKL504" s="21"/>
      <c r="FKM504" s="21"/>
      <c r="FKN504" s="21"/>
      <c r="FKO504" s="21"/>
      <c r="FKP504" s="21"/>
      <c r="FKQ504" s="21"/>
      <c r="FKR504" s="21"/>
      <c r="FKS504" s="21"/>
      <c r="FKT504" s="21"/>
      <c r="FKU504" s="21"/>
      <c r="FKV504" s="21"/>
      <c r="FKW504" s="21"/>
      <c r="FKX504" s="21"/>
      <c r="FKY504" s="21"/>
      <c r="FKZ504" s="21"/>
      <c r="FLA504" s="21"/>
      <c r="FLB504" s="21"/>
      <c r="FLC504" s="21"/>
      <c r="FLD504" s="21"/>
      <c r="FLE504" s="21"/>
      <c r="FLF504" s="21"/>
      <c r="FLG504" s="21"/>
      <c r="FLH504" s="21"/>
      <c r="FLI504" s="21"/>
      <c r="FLJ504" s="21"/>
      <c r="FLK504" s="21"/>
      <c r="FLL504" s="21"/>
      <c r="FLM504" s="21"/>
      <c r="FLN504" s="21"/>
      <c r="FLO504" s="21"/>
      <c r="FLP504" s="21"/>
      <c r="FLQ504" s="21"/>
      <c r="FLR504" s="21"/>
      <c r="FLS504" s="21"/>
      <c r="FLT504" s="21"/>
      <c r="FLU504" s="21"/>
      <c r="FLV504" s="21"/>
      <c r="FLW504" s="21"/>
      <c r="FLX504" s="21"/>
      <c r="FLY504" s="21"/>
      <c r="FLZ504" s="21"/>
      <c r="FMA504" s="21"/>
      <c r="FMB504" s="21"/>
      <c r="FMC504" s="21"/>
      <c r="FMD504" s="21"/>
      <c r="FME504" s="21"/>
      <c r="FMF504" s="21"/>
      <c r="FMG504" s="21"/>
      <c r="FMH504" s="21"/>
      <c r="FMI504" s="21"/>
      <c r="FMJ504" s="21"/>
      <c r="FMK504" s="21"/>
      <c r="FML504" s="21"/>
      <c r="FMM504" s="21"/>
      <c r="FMN504" s="21"/>
      <c r="FMO504" s="21"/>
      <c r="FMP504" s="21"/>
      <c r="FMQ504" s="21"/>
      <c r="FMR504" s="21"/>
      <c r="FMS504" s="21"/>
      <c r="FMT504" s="21"/>
      <c r="FMU504" s="21"/>
      <c r="FMV504" s="21"/>
      <c r="FMW504" s="21"/>
      <c r="FMX504" s="21"/>
      <c r="FMY504" s="21"/>
      <c r="FMZ504" s="21"/>
      <c r="FNA504" s="21"/>
      <c r="FNB504" s="21"/>
      <c r="FNC504" s="21"/>
      <c r="FND504" s="21"/>
      <c r="FNE504" s="21"/>
      <c r="FNF504" s="21"/>
      <c r="FNG504" s="21"/>
      <c r="FNH504" s="21"/>
      <c r="FNI504" s="21"/>
      <c r="FNJ504" s="21"/>
      <c r="FNK504" s="21"/>
      <c r="FNL504" s="21"/>
      <c r="FNM504" s="21"/>
      <c r="FNN504" s="21"/>
      <c r="FNO504" s="21"/>
      <c r="FNP504" s="21"/>
      <c r="FNQ504" s="21"/>
      <c r="FNR504" s="21"/>
      <c r="FNS504" s="21"/>
      <c r="FNT504" s="21"/>
      <c r="FNU504" s="21"/>
      <c r="FNV504" s="21"/>
      <c r="FNW504" s="21"/>
      <c r="FNX504" s="21"/>
      <c r="FNY504" s="21"/>
      <c r="FNZ504" s="21"/>
      <c r="FOA504" s="21"/>
      <c r="FOB504" s="21"/>
      <c r="FOC504" s="21"/>
      <c r="FOD504" s="21"/>
      <c r="FOE504" s="21"/>
      <c r="FOF504" s="21"/>
      <c r="FOG504" s="21"/>
      <c r="FOH504" s="21"/>
      <c r="FOI504" s="21"/>
      <c r="FOJ504" s="21"/>
      <c r="FOK504" s="21"/>
      <c r="FOL504" s="21"/>
      <c r="FOM504" s="21"/>
      <c r="FON504" s="21"/>
      <c r="FOO504" s="21"/>
      <c r="FOP504" s="21"/>
      <c r="FOQ504" s="21"/>
      <c r="FOR504" s="21"/>
      <c r="FOS504" s="21"/>
      <c r="FOT504" s="21"/>
      <c r="FOU504" s="21"/>
      <c r="FOV504" s="21"/>
      <c r="FOW504" s="21"/>
      <c r="FOX504" s="21"/>
      <c r="FOY504" s="21"/>
      <c r="FOZ504" s="21"/>
      <c r="FPA504" s="21"/>
      <c r="FPB504" s="21"/>
      <c r="FPC504" s="21"/>
      <c r="FPD504" s="21"/>
      <c r="FPE504" s="21"/>
      <c r="FPF504" s="21"/>
      <c r="FPG504" s="21"/>
      <c r="FPH504" s="21"/>
      <c r="FPI504" s="21"/>
      <c r="FPJ504" s="21"/>
      <c r="FPK504" s="21"/>
      <c r="FPL504" s="21"/>
      <c r="FPM504" s="21"/>
      <c r="FPN504" s="21"/>
      <c r="FPO504" s="21"/>
      <c r="FPP504" s="21"/>
      <c r="FPQ504" s="21"/>
      <c r="FPR504" s="21"/>
      <c r="FPS504" s="21"/>
      <c r="FPT504" s="21"/>
      <c r="FPU504" s="21"/>
      <c r="FPV504" s="21"/>
      <c r="FPW504" s="21"/>
      <c r="FPX504" s="21"/>
      <c r="FPY504" s="21"/>
      <c r="FPZ504" s="21"/>
      <c r="FQA504" s="21"/>
      <c r="FQB504" s="21"/>
      <c r="FQC504" s="21"/>
      <c r="FQD504" s="21"/>
      <c r="FQE504" s="21"/>
      <c r="FQF504" s="21"/>
      <c r="FQG504" s="21"/>
      <c r="FQH504" s="21"/>
      <c r="FQI504" s="21"/>
      <c r="FQJ504" s="21"/>
      <c r="FQK504" s="21"/>
      <c r="FQL504" s="21"/>
      <c r="FQM504" s="21"/>
      <c r="FQN504" s="21"/>
      <c r="FQO504" s="21"/>
      <c r="FQP504" s="21"/>
      <c r="FQQ504" s="21"/>
      <c r="FQR504" s="21"/>
      <c r="FQS504" s="21"/>
      <c r="FQT504" s="21"/>
      <c r="FQU504" s="21"/>
      <c r="FQV504" s="21"/>
      <c r="FQW504" s="21"/>
      <c r="FQX504" s="21"/>
      <c r="FQY504" s="21"/>
      <c r="FQZ504" s="21"/>
      <c r="FRA504" s="21"/>
      <c r="FRB504" s="21"/>
      <c r="FRC504" s="21"/>
      <c r="FRD504" s="21"/>
      <c r="FRE504" s="21"/>
      <c r="FRF504" s="21"/>
      <c r="FRG504" s="21"/>
      <c r="FRH504" s="21"/>
      <c r="FRI504" s="21"/>
      <c r="FRJ504" s="21"/>
      <c r="FRK504" s="21"/>
      <c r="FRL504" s="21"/>
      <c r="FRM504" s="21"/>
      <c r="FRN504" s="21"/>
      <c r="FRO504" s="21"/>
      <c r="FRP504" s="21"/>
      <c r="FRQ504" s="21"/>
      <c r="FRR504" s="21"/>
      <c r="FRS504" s="21"/>
      <c r="FRT504" s="21"/>
      <c r="FRU504" s="21"/>
      <c r="FRV504" s="21"/>
      <c r="FRW504" s="21"/>
      <c r="FRX504" s="21"/>
      <c r="FRY504" s="21"/>
      <c r="FRZ504" s="21"/>
      <c r="FSA504" s="21"/>
      <c r="FSB504" s="21"/>
      <c r="FSC504" s="21"/>
      <c r="FSD504" s="21"/>
      <c r="FSE504" s="21"/>
      <c r="FSF504" s="21"/>
      <c r="FSG504" s="21"/>
      <c r="FSH504" s="21"/>
      <c r="FSI504" s="21"/>
      <c r="FSJ504" s="21"/>
      <c r="FSK504" s="21"/>
      <c r="FSL504" s="21"/>
      <c r="FSM504" s="21"/>
      <c r="FSN504" s="21"/>
      <c r="FSO504" s="21"/>
      <c r="FSP504" s="21"/>
      <c r="FSQ504" s="21"/>
      <c r="FSR504" s="21"/>
      <c r="FSS504" s="21"/>
      <c r="FST504" s="21"/>
      <c r="FSU504" s="21"/>
      <c r="FSV504" s="21"/>
      <c r="FSW504" s="21"/>
      <c r="FSX504" s="21"/>
      <c r="FSY504" s="21"/>
      <c r="FSZ504" s="21"/>
      <c r="FTA504" s="21"/>
      <c r="FTB504" s="21"/>
      <c r="FTC504" s="21"/>
      <c r="FTD504" s="21"/>
      <c r="FTE504" s="21"/>
      <c r="FTF504" s="21"/>
      <c r="FTG504" s="21"/>
      <c r="FTH504" s="21"/>
      <c r="FTI504" s="21"/>
      <c r="FTJ504" s="21"/>
      <c r="FTK504" s="21"/>
      <c r="FTL504" s="21"/>
      <c r="FTM504" s="21"/>
      <c r="FTN504" s="21"/>
      <c r="FTO504" s="21"/>
      <c r="FTP504" s="21"/>
      <c r="FTQ504" s="21"/>
      <c r="FTR504" s="21"/>
      <c r="FTS504" s="21"/>
      <c r="FTT504" s="21"/>
      <c r="FTU504" s="21"/>
      <c r="FTV504" s="21"/>
      <c r="FTW504" s="21"/>
      <c r="FTX504" s="21"/>
      <c r="FTY504" s="21"/>
      <c r="FTZ504" s="21"/>
      <c r="FUA504" s="21"/>
      <c r="FUB504" s="21"/>
      <c r="FUC504" s="21"/>
      <c r="FUD504" s="21"/>
      <c r="FUE504" s="21"/>
      <c r="FUF504" s="21"/>
      <c r="FUG504" s="21"/>
      <c r="FUH504" s="21"/>
      <c r="FUI504" s="21"/>
      <c r="FUJ504" s="21"/>
      <c r="FUK504" s="21"/>
      <c r="FUL504" s="21"/>
      <c r="FUM504" s="21"/>
      <c r="FUN504" s="21"/>
      <c r="FUO504" s="21"/>
      <c r="FUP504" s="21"/>
      <c r="FUQ504" s="21"/>
      <c r="FUR504" s="21"/>
      <c r="FUS504" s="21"/>
      <c r="FUT504" s="21"/>
      <c r="FUU504" s="21"/>
      <c r="FUV504" s="21"/>
      <c r="FUW504" s="21"/>
      <c r="FUX504" s="21"/>
      <c r="FUY504" s="21"/>
      <c r="FUZ504" s="21"/>
      <c r="FVA504" s="21"/>
      <c r="FVB504" s="21"/>
      <c r="FVC504" s="21"/>
      <c r="FVD504" s="21"/>
      <c r="FVE504" s="21"/>
      <c r="FVF504" s="21"/>
      <c r="FVG504" s="21"/>
      <c r="FVH504" s="21"/>
      <c r="FVI504" s="21"/>
      <c r="FVJ504" s="21"/>
      <c r="FVK504" s="21"/>
      <c r="FVL504" s="21"/>
      <c r="FVM504" s="21"/>
      <c r="FVN504" s="21"/>
      <c r="FVO504" s="21"/>
      <c r="FVP504" s="21"/>
      <c r="FVQ504" s="21"/>
      <c r="FVR504" s="21"/>
      <c r="FVS504" s="21"/>
      <c r="FVT504" s="21"/>
      <c r="FVU504" s="21"/>
      <c r="FVV504" s="21"/>
      <c r="FVW504" s="21"/>
      <c r="FVX504" s="21"/>
      <c r="FVY504" s="21"/>
      <c r="FVZ504" s="21"/>
      <c r="FWA504" s="21"/>
      <c r="FWB504" s="21"/>
      <c r="FWC504" s="21"/>
      <c r="FWD504" s="21"/>
      <c r="FWE504" s="21"/>
      <c r="FWF504" s="21"/>
      <c r="FWG504" s="21"/>
      <c r="FWH504" s="21"/>
      <c r="FWI504" s="21"/>
      <c r="FWJ504" s="21"/>
      <c r="FWK504" s="21"/>
      <c r="FWL504" s="21"/>
      <c r="FWM504" s="21"/>
      <c r="FWN504" s="21"/>
      <c r="FWO504" s="21"/>
      <c r="FWP504" s="21"/>
      <c r="FWQ504" s="21"/>
      <c r="FWR504" s="21"/>
      <c r="FWS504" s="21"/>
      <c r="FWT504" s="21"/>
      <c r="FWU504" s="21"/>
      <c r="FWV504" s="21"/>
      <c r="FWW504" s="21"/>
      <c r="FWX504" s="21"/>
      <c r="FWY504" s="21"/>
      <c r="FWZ504" s="21"/>
      <c r="FXA504" s="21"/>
      <c r="FXB504" s="21"/>
      <c r="FXC504" s="21"/>
      <c r="FXD504" s="21"/>
      <c r="FXE504" s="21"/>
      <c r="FXF504" s="21"/>
      <c r="FXG504" s="21"/>
      <c r="FXH504" s="21"/>
      <c r="FXI504" s="21"/>
      <c r="FXJ504" s="21"/>
      <c r="FXK504" s="21"/>
      <c r="FXL504" s="21"/>
      <c r="FXM504" s="21"/>
      <c r="FXN504" s="21"/>
      <c r="FXO504" s="21"/>
      <c r="FXP504" s="21"/>
      <c r="FXQ504" s="21"/>
      <c r="FXR504" s="21"/>
      <c r="FXS504" s="21"/>
      <c r="FXT504" s="21"/>
      <c r="FXU504" s="21"/>
      <c r="FXV504" s="21"/>
      <c r="FXW504" s="21"/>
      <c r="FXX504" s="21"/>
      <c r="FXY504" s="21"/>
      <c r="FXZ504" s="21"/>
      <c r="FYA504" s="21"/>
      <c r="FYB504" s="21"/>
      <c r="FYC504" s="21"/>
      <c r="FYD504" s="21"/>
      <c r="FYE504" s="21"/>
      <c r="FYF504" s="21"/>
      <c r="FYG504" s="21"/>
      <c r="FYH504" s="21"/>
      <c r="FYI504" s="21"/>
      <c r="FYJ504" s="21"/>
      <c r="FYK504" s="21"/>
      <c r="FYL504" s="21"/>
      <c r="FYM504" s="21"/>
      <c r="FYN504" s="21"/>
      <c r="FYO504" s="21"/>
      <c r="FYP504" s="21"/>
      <c r="FYQ504" s="21"/>
      <c r="FYR504" s="21"/>
      <c r="FYS504" s="21"/>
      <c r="FYT504" s="21"/>
      <c r="FYU504" s="21"/>
      <c r="FYV504" s="21"/>
      <c r="FYW504" s="21"/>
      <c r="FYX504" s="21"/>
      <c r="FYY504" s="21"/>
      <c r="FYZ504" s="21"/>
      <c r="FZA504" s="21"/>
      <c r="FZB504" s="21"/>
      <c r="FZC504" s="21"/>
      <c r="FZD504" s="21"/>
      <c r="FZE504" s="21"/>
      <c r="FZF504" s="21"/>
      <c r="FZG504" s="21"/>
      <c r="FZH504" s="21"/>
      <c r="FZI504" s="21"/>
      <c r="FZJ504" s="21"/>
      <c r="FZK504" s="21"/>
      <c r="FZL504" s="21"/>
      <c r="FZM504" s="21"/>
      <c r="FZN504" s="21"/>
      <c r="FZO504" s="21"/>
      <c r="FZP504" s="21"/>
      <c r="FZQ504" s="21"/>
      <c r="FZR504" s="21"/>
      <c r="FZS504" s="21"/>
      <c r="FZT504" s="21"/>
      <c r="FZU504" s="21"/>
      <c r="FZV504" s="21"/>
      <c r="FZW504" s="21"/>
      <c r="FZX504" s="21"/>
      <c r="FZY504" s="21"/>
      <c r="FZZ504" s="21"/>
      <c r="GAA504" s="21"/>
      <c r="GAB504" s="21"/>
      <c r="GAC504" s="21"/>
      <c r="GAD504" s="21"/>
      <c r="GAE504" s="21"/>
      <c r="GAF504" s="21"/>
      <c r="GAG504" s="21"/>
      <c r="GAH504" s="21"/>
      <c r="GAI504" s="21"/>
      <c r="GAJ504" s="21"/>
      <c r="GAK504" s="21"/>
      <c r="GAL504" s="21"/>
      <c r="GAM504" s="21"/>
      <c r="GAN504" s="21"/>
      <c r="GAO504" s="21"/>
      <c r="GAP504" s="21"/>
      <c r="GAQ504" s="21"/>
      <c r="GAR504" s="21"/>
      <c r="GAS504" s="21"/>
      <c r="GAT504" s="21"/>
      <c r="GAU504" s="21"/>
      <c r="GAV504" s="21"/>
      <c r="GAW504" s="21"/>
      <c r="GAX504" s="21"/>
      <c r="GAY504" s="21"/>
      <c r="GAZ504" s="21"/>
      <c r="GBA504" s="21"/>
      <c r="GBB504" s="21"/>
      <c r="GBC504" s="21"/>
      <c r="GBD504" s="21"/>
      <c r="GBE504" s="21"/>
      <c r="GBF504" s="21"/>
      <c r="GBG504" s="21"/>
      <c r="GBH504" s="21"/>
      <c r="GBI504" s="21"/>
      <c r="GBJ504" s="21"/>
      <c r="GBK504" s="21"/>
      <c r="GBL504" s="21"/>
      <c r="GBM504" s="21"/>
      <c r="GBN504" s="21"/>
      <c r="GBO504" s="21"/>
      <c r="GBP504" s="21"/>
      <c r="GBQ504" s="21"/>
      <c r="GBR504" s="21"/>
      <c r="GBS504" s="21"/>
      <c r="GBT504" s="21"/>
      <c r="GBU504" s="21"/>
      <c r="GBV504" s="21"/>
      <c r="GBW504" s="21"/>
      <c r="GBX504" s="21"/>
      <c r="GBY504" s="21"/>
      <c r="GBZ504" s="21"/>
      <c r="GCA504" s="21"/>
      <c r="GCB504" s="21"/>
      <c r="GCC504" s="21"/>
      <c r="GCD504" s="21"/>
      <c r="GCE504" s="21"/>
      <c r="GCF504" s="21"/>
      <c r="GCG504" s="21"/>
      <c r="GCH504" s="21"/>
      <c r="GCI504" s="21"/>
      <c r="GCJ504" s="21"/>
      <c r="GCK504" s="21"/>
      <c r="GCL504" s="21"/>
      <c r="GCM504" s="21"/>
      <c r="GCN504" s="21"/>
      <c r="GCO504" s="21"/>
      <c r="GCP504" s="21"/>
      <c r="GCQ504" s="21"/>
      <c r="GCR504" s="21"/>
      <c r="GCS504" s="21"/>
      <c r="GCT504" s="21"/>
      <c r="GCU504" s="21"/>
      <c r="GCV504" s="21"/>
      <c r="GCW504" s="21"/>
      <c r="GCX504" s="21"/>
      <c r="GCY504" s="21"/>
      <c r="GCZ504" s="21"/>
      <c r="GDA504" s="21"/>
      <c r="GDB504" s="21"/>
      <c r="GDC504" s="21"/>
      <c r="GDD504" s="21"/>
      <c r="GDE504" s="21"/>
      <c r="GDF504" s="21"/>
      <c r="GDG504" s="21"/>
      <c r="GDH504" s="21"/>
      <c r="GDI504" s="21"/>
      <c r="GDJ504" s="21"/>
      <c r="GDK504" s="21"/>
      <c r="GDL504" s="21"/>
      <c r="GDM504" s="21"/>
      <c r="GDN504" s="21"/>
      <c r="GDO504" s="21"/>
      <c r="GDP504" s="21"/>
      <c r="GDQ504" s="21"/>
      <c r="GDR504" s="21"/>
      <c r="GDS504" s="21"/>
      <c r="GDT504" s="21"/>
      <c r="GDU504" s="21"/>
      <c r="GDV504" s="21"/>
      <c r="GDW504" s="21"/>
      <c r="GDX504" s="21"/>
      <c r="GDY504" s="21"/>
      <c r="GDZ504" s="21"/>
      <c r="GEA504" s="21"/>
      <c r="GEB504" s="21"/>
      <c r="GEC504" s="21"/>
      <c r="GED504" s="21"/>
      <c r="GEE504" s="21"/>
      <c r="GEF504" s="21"/>
      <c r="GEG504" s="21"/>
      <c r="GEH504" s="21"/>
      <c r="GEI504" s="21"/>
      <c r="GEJ504" s="21"/>
      <c r="GEK504" s="21"/>
      <c r="GEL504" s="21"/>
      <c r="GEM504" s="21"/>
      <c r="GEN504" s="21"/>
      <c r="GEO504" s="21"/>
      <c r="GEP504" s="21"/>
      <c r="GEQ504" s="21"/>
      <c r="GER504" s="21"/>
      <c r="GES504" s="21"/>
      <c r="GET504" s="21"/>
      <c r="GEU504" s="21"/>
      <c r="GEV504" s="21"/>
      <c r="GEW504" s="21"/>
      <c r="GEX504" s="21"/>
      <c r="GEY504" s="21"/>
      <c r="GEZ504" s="21"/>
      <c r="GFA504" s="21"/>
      <c r="GFB504" s="21"/>
      <c r="GFC504" s="21"/>
      <c r="GFD504" s="21"/>
      <c r="GFE504" s="21"/>
      <c r="GFF504" s="21"/>
      <c r="GFG504" s="21"/>
      <c r="GFH504" s="21"/>
      <c r="GFI504" s="21"/>
      <c r="GFJ504" s="21"/>
      <c r="GFK504" s="21"/>
      <c r="GFL504" s="21"/>
      <c r="GFM504" s="21"/>
      <c r="GFN504" s="21"/>
      <c r="GFO504" s="21"/>
      <c r="GFP504" s="21"/>
      <c r="GFQ504" s="21"/>
      <c r="GFR504" s="21"/>
      <c r="GFS504" s="21"/>
      <c r="GFT504" s="21"/>
      <c r="GFU504" s="21"/>
      <c r="GFV504" s="21"/>
      <c r="GFW504" s="21"/>
      <c r="GFX504" s="21"/>
      <c r="GFY504" s="21"/>
      <c r="GFZ504" s="21"/>
      <c r="GGA504" s="21"/>
      <c r="GGB504" s="21"/>
      <c r="GGC504" s="21"/>
      <c r="GGD504" s="21"/>
      <c r="GGE504" s="21"/>
      <c r="GGF504" s="21"/>
      <c r="GGG504" s="21"/>
      <c r="GGH504" s="21"/>
      <c r="GGI504" s="21"/>
      <c r="GGJ504" s="21"/>
      <c r="GGK504" s="21"/>
      <c r="GGL504" s="21"/>
      <c r="GGM504" s="21"/>
      <c r="GGN504" s="21"/>
      <c r="GGO504" s="21"/>
      <c r="GGP504" s="21"/>
      <c r="GGQ504" s="21"/>
      <c r="GGR504" s="21"/>
      <c r="GGS504" s="21"/>
      <c r="GGT504" s="21"/>
      <c r="GGU504" s="21"/>
      <c r="GGV504" s="21"/>
      <c r="GGW504" s="21"/>
      <c r="GGX504" s="21"/>
      <c r="GGY504" s="21"/>
      <c r="GGZ504" s="21"/>
      <c r="GHA504" s="21"/>
      <c r="GHB504" s="21"/>
      <c r="GHC504" s="21"/>
      <c r="GHD504" s="21"/>
      <c r="GHE504" s="21"/>
      <c r="GHF504" s="21"/>
      <c r="GHG504" s="21"/>
      <c r="GHH504" s="21"/>
      <c r="GHI504" s="21"/>
      <c r="GHJ504" s="21"/>
      <c r="GHK504" s="21"/>
      <c r="GHL504" s="21"/>
      <c r="GHM504" s="21"/>
      <c r="GHN504" s="21"/>
      <c r="GHO504" s="21"/>
      <c r="GHP504" s="21"/>
      <c r="GHQ504" s="21"/>
      <c r="GHR504" s="21"/>
      <c r="GHS504" s="21"/>
      <c r="GHT504" s="21"/>
      <c r="GHU504" s="21"/>
      <c r="GHV504" s="21"/>
      <c r="GHW504" s="21"/>
      <c r="GHX504" s="21"/>
      <c r="GHY504" s="21"/>
      <c r="GHZ504" s="21"/>
      <c r="GIA504" s="21"/>
      <c r="GIB504" s="21"/>
      <c r="GIC504" s="21"/>
      <c r="GID504" s="21"/>
      <c r="GIE504" s="21"/>
      <c r="GIF504" s="21"/>
      <c r="GIG504" s="21"/>
      <c r="GIH504" s="21"/>
      <c r="GII504" s="21"/>
      <c r="GIJ504" s="21"/>
      <c r="GIK504" s="21"/>
      <c r="GIL504" s="21"/>
      <c r="GIM504" s="21"/>
      <c r="GIN504" s="21"/>
      <c r="GIO504" s="21"/>
      <c r="GIP504" s="21"/>
      <c r="GIQ504" s="21"/>
      <c r="GIR504" s="21"/>
      <c r="GIS504" s="21"/>
      <c r="GIT504" s="21"/>
      <c r="GIU504" s="21"/>
      <c r="GIV504" s="21"/>
      <c r="GIW504" s="21"/>
      <c r="GIX504" s="21"/>
      <c r="GIY504" s="21"/>
      <c r="GIZ504" s="21"/>
      <c r="GJA504" s="21"/>
      <c r="GJB504" s="21"/>
      <c r="GJC504" s="21"/>
      <c r="GJD504" s="21"/>
      <c r="GJE504" s="21"/>
      <c r="GJF504" s="21"/>
      <c r="GJG504" s="21"/>
      <c r="GJH504" s="21"/>
      <c r="GJI504" s="21"/>
      <c r="GJJ504" s="21"/>
      <c r="GJK504" s="21"/>
      <c r="GJL504" s="21"/>
      <c r="GJM504" s="21"/>
      <c r="GJN504" s="21"/>
      <c r="GJO504" s="21"/>
      <c r="GJP504" s="21"/>
      <c r="GJQ504" s="21"/>
      <c r="GJR504" s="21"/>
      <c r="GJS504" s="21"/>
      <c r="GJT504" s="21"/>
      <c r="GJU504" s="21"/>
      <c r="GJV504" s="21"/>
      <c r="GJW504" s="21"/>
      <c r="GJX504" s="21"/>
      <c r="GJY504" s="21"/>
      <c r="GJZ504" s="21"/>
      <c r="GKA504" s="21"/>
      <c r="GKB504" s="21"/>
      <c r="GKC504" s="21"/>
      <c r="GKD504" s="21"/>
      <c r="GKE504" s="21"/>
      <c r="GKF504" s="21"/>
      <c r="GKG504" s="21"/>
      <c r="GKH504" s="21"/>
      <c r="GKI504" s="21"/>
      <c r="GKJ504" s="21"/>
      <c r="GKK504" s="21"/>
      <c r="GKL504" s="21"/>
      <c r="GKM504" s="21"/>
      <c r="GKN504" s="21"/>
      <c r="GKO504" s="21"/>
      <c r="GKP504" s="21"/>
      <c r="GKQ504" s="21"/>
      <c r="GKR504" s="21"/>
      <c r="GKS504" s="21"/>
      <c r="GKT504" s="21"/>
      <c r="GKU504" s="21"/>
      <c r="GKV504" s="21"/>
      <c r="GKW504" s="21"/>
      <c r="GKX504" s="21"/>
      <c r="GKY504" s="21"/>
      <c r="GKZ504" s="21"/>
      <c r="GLA504" s="21"/>
      <c r="GLB504" s="21"/>
      <c r="GLC504" s="21"/>
      <c r="GLD504" s="21"/>
      <c r="GLE504" s="21"/>
      <c r="GLF504" s="21"/>
      <c r="GLG504" s="21"/>
      <c r="GLH504" s="21"/>
      <c r="GLI504" s="21"/>
      <c r="GLJ504" s="21"/>
      <c r="GLK504" s="21"/>
      <c r="GLL504" s="21"/>
      <c r="GLM504" s="21"/>
      <c r="GLN504" s="21"/>
      <c r="GLO504" s="21"/>
      <c r="GLP504" s="21"/>
      <c r="GLQ504" s="21"/>
      <c r="GLR504" s="21"/>
      <c r="GLS504" s="21"/>
      <c r="GLT504" s="21"/>
      <c r="GLU504" s="21"/>
      <c r="GLV504" s="21"/>
      <c r="GLW504" s="21"/>
      <c r="GLX504" s="21"/>
      <c r="GLY504" s="21"/>
      <c r="GLZ504" s="21"/>
      <c r="GMA504" s="21"/>
      <c r="GMB504" s="21"/>
      <c r="GMC504" s="21"/>
      <c r="GMD504" s="21"/>
      <c r="GME504" s="21"/>
      <c r="GMF504" s="21"/>
      <c r="GMG504" s="21"/>
      <c r="GMH504" s="21"/>
      <c r="GMI504" s="21"/>
      <c r="GMJ504" s="21"/>
      <c r="GMK504" s="21"/>
      <c r="GML504" s="21"/>
      <c r="GMM504" s="21"/>
      <c r="GMN504" s="21"/>
      <c r="GMO504" s="21"/>
      <c r="GMP504" s="21"/>
      <c r="GMQ504" s="21"/>
      <c r="GMR504" s="21"/>
      <c r="GMS504" s="21"/>
      <c r="GMT504" s="21"/>
      <c r="GMU504" s="21"/>
      <c r="GMV504" s="21"/>
      <c r="GMW504" s="21"/>
      <c r="GMX504" s="21"/>
      <c r="GMY504" s="21"/>
      <c r="GMZ504" s="21"/>
      <c r="GNA504" s="21"/>
      <c r="GNB504" s="21"/>
      <c r="GNC504" s="21"/>
      <c r="GND504" s="21"/>
      <c r="GNE504" s="21"/>
      <c r="GNF504" s="21"/>
      <c r="GNG504" s="21"/>
      <c r="GNH504" s="21"/>
      <c r="GNI504" s="21"/>
      <c r="GNJ504" s="21"/>
      <c r="GNK504" s="21"/>
      <c r="GNL504" s="21"/>
      <c r="GNM504" s="21"/>
      <c r="GNN504" s="21"/>
      <c r="GNO504" s="21"/>
      <c r="GNP504" s="21"/>
      <c r="GNQ504" s="21"/>
      <c r="GNR504" s="21"/>
      <c r="GNS504" s="21"/>
      <c r="GNT504" s="21"/>
      <c r="GNU504" s="21"/>
      <c r="GNV504" s="21"/>
      <c r="GNW504" s="21"/>
      <c r="GNX504" s="21"/>
      <c r="GNY504" s="21"/>
      <c r="GNZ504" s="21"/>
      <c r="GOA504" s="21"/>
      <c r="GOB504" s="21"/>
      <c r="GOC504" s="21"/>
      <c r="GOD504" s="21"/>
      <c r="GOE504" s="21"/>
      <c r="GOF504" s="21"/>
      <c r="GOG504" s="21"/>
      <c r="GOH504" s="21"/>
      <c r="GOI504" s="21"/>
      <c r="GOJ504" s="21"/>
      <c r="GOK504" s="21"/>
      <c r="GOL504" s="21"/>
      <c r="GOM504" s="21"/>
      <c r="GON504" s="21"/>
      <c r="GOO504" s="21"/>
      <c r="GOP504" s="21"/>
      <c r="GOQ504" s="21"/>
      <c r="GOR504" s="21"/>
      <c r="GOS504" s="21"/>
      <c r="GOT504" s="21"/>
      <c r="GOU504" s="21"/>
      <c r="GOV504" s="21"/>
      <c r="GOW504" s="21"/>
      <c r="GOX504" s="21"/>
      <c r="GOY504" s="21"/>
      <c r="GOZ504" s="21"/>
      <c r="GPA504" s="21"/>
      <c r="GPB504" s="21"/>
      <c r="GPC504" s="21"/>
      <c r="GPD504" s="21"/>
      <c r="GPE504" s="21"/>
      <c r="GPF504" s="21"/>
      <c r="GPG504" s="21"/>
      <c r="GPH504" s="21"/>
      <c r="GPI504" s="21"/>
      <c r="GPJ504" s="21"/>
      <c r="GPK504" s="21"/>
      <c r="GPL504" s="21"/>
      <c r="GPM504" s="21"/>
      <c r="GPN504" s="21"/>
      <c r="GPO504" s="21"/>
      <c r="GPP504" s="21"/>
      <c r="GPQ504" s="21"/>
      <c r="GPR504" s="21"/>
      <c r="GPS504" s="21"/>
      <c r="GPT504" s="21"/>
      <c r="GPU504" s="21"/>
      <c r="GPV504" s="21"/>
      <c r="GPW504" s="21"/>
      <c r="GPX504" s="21"/>
      <c r="GPY504" s="21"/>
      <c r="GPZ504" s="21"/>
      <c r="GQA504" s="21"/>
      <c r="GQB504" s="21"/>
      <c r="GQC504" s="21"/>
      <c r="GQD504" s="21"/>
      <c r="GQE504" s="21"/>
      <c r="GQF504" s="21"/>
      <c r="GQG504" s="21"/>
      <c r="GQH504" s="21"/>
      <c r="GQI504" s="21"/>
      <c r="GQJ504" s="21"/>
      <c r="GQK504" s="21"/>
      <c r="GQL504" s="21"/>
      <c r="GQM504" s="21"/>
      <c r="GQN504" s="21"/>
      <c r="GQO504" s="21"/>
      <c r="GQP504" s="21"/>
      <c r="GQQ504" s="21"/>
      <c r="GQR504" s="21"/>
      <c r="GQS504" s="21"/>
      <c r="GQT504" s="21"/>
      <c r="GQU504" s="21"/>
      <c r="GQV504" s="21"/>
      <c r="GQW504" s="21"/>
      <c r="GQX504" s="21"/>
      <c r="GQY504" s="21"/>
      <c r="GQZ504" s="21"/>
      <c r="GRA504" s="21"/>
      <c r="GRB504" s="21"/>
      <c r="GRC504" s="21"/>
      <c r="GRD504" s="21"/>
      <c r="GRE504" s="21"/>
      <c r="GRF504" s="21"/>
      <c r="GRG504" s="21"/>
      <c r="GRH504" s="21"/>
      <c r="GRI504" s="21"/>
      <c r="GRJ504" s="21"/>
      <c r="GRK504" s="21"/>
      <c r="GRL504" s="21"/>
      <c r="GRM504" s="21"/>
      <c r="GRN504" s="21"/>
      <c r="GRO504" s="21"/>
      <c r="GRP504" s="21"/>
      <c r="GRQ504" s="21"/>
      <c r="GRR504" s="21"/>
      <c r="GRS504" s="21"/>
      <c r="GRT504" s="21"/>
      <c r="GRU504" s="21"/>
      <c r="GRV504" s="21"/>
      <c r="GRW504" s="21"/>
      <c r="GRX504" s="21"/>
      <c r="GRY504" s="21"/>
      <c r="GRZ504" s="21"/>
      <c r="GSA504" s="21"/>
      <c r="GSB504" s="21"/>
      <c r="GSC504" s="21"/>
      <c r="GSD504" s="21"/>
      <c r="GSE504" s="21"/>
      <c r="GSF504" s="21"/>
      <c r="GSG504" s="21"/>
      <c r="GSH504" s="21"/>
      <c r="GSI504" s="21"/>
      <c r="GSJ504" s="21"/>
      <c r="GSK504" s="21"/>
      <c r="GSL504" s="21"/>
      <c r="GSM504" s="21"/>
      <c r="GSN504" s="21"/>
      <c r="GSO504" s="21"/>
      <c r="GSP504" s="21"/>
      <c r="GSQ504" s="21"/>
      <c r="GSR504" s="21"/>
      <c r="GSS504" s="21"/>
      <c r="GST504" s="21"/>
      <c r="GSU504" s="21"/>
      <c r="GSV504" s="21"/>
      <c r="GSW504" s="21"/>
      <c r="GSX504" s="21"/>
      <c r="GSY504" s="21"/>
      <c r="GSZ504" s="21"/>
      <c r="GTA504" s="21"/>
      <c r="GTB504" s="21"/>
      <c r="GTC504" s="21"/>
      <c r="GTD504" s="21"/>
      <c r="GTE504" s="21"/>
      <c r="GTF504" s="21"/>
      <c r="GTG504" s="21"/>
      <c r="GTH504" s="21"/>
      <c r="GTI504" s="21"/>
      <c r="GTJ504" s="21"/>
      <c r="GTK504" s="21"/>
      <c r="GTL504" s="21"/>
      <c r="GTM504" s="21"/>
      <c r="GTN504" s="21"/>
      <c r="GTO504" s="21"/>
      <c r="GTP504" s="21"/>
      <c r="GTQ504" s="21"/>
      <c r="GTR504" s="21"/>
      <c r="GTS504" s="21"/>
      <c r="GTT504" s="21"/>
      <c r="GTU504" s="21"/>
      <c r="GTV504" s="21"/>
      <c r="GTW504" s="21"/>
      <c r="GTX504" s="21"/>
      <c r="GTY504" s="21"/>
      <c r="GTZ504" s="21"/>
      <c r="GUA504" s="21"/>
      <c r="GUB504" s="21"/>
      <c r="GUC504" s="21"/>
      <c r="GUD504" s="21"/>
      <c r="GUE504" s="21"/>
      <c r="GUF504" s="21"/>
      <c r="GUG504" s="21"/>
      <c r="GUH504" s="21"/>
      <c r="GUI504" s="21"/>
      <c r="GUJ504" s="21"/>
      <c r="GUK504" s="21"/>
      <c r="GUL504" s="21"/>
      <c r="GUM504" s="21"/>
      <c r="GUN504" s="21"/>
      <c r="GUO504" s="21"/>
      <c r="GUP504" s="21"/>
      <c r="GUQ504" s="21"/>
      <c r="GUR504" s="21"/>
      <c r="GUS504" s="21"/>
      <c r="GUT504" s="21"/>
      <c r="GUU504" s="21"/>
      <c r="GUV504" s="21"/>
      <c r="GUW504" s="21"/>
      <c r="GUX504" s="21"/>
      <c r="GUY504" s="21"/>
      <c r="GUZ504" s="21"/>
      <c r="GVA504" s="21"/>
      <c r="GVB504" s="21"/>
      <c r="GVC504" s="21"/>
      <c r="GVD504" s="21"/>
      <c r="GVE504" s="21"/>
      <c r="GVF504" s="21"/>
      <c r="GVG504" s="21"/>
      <c r="GVH504" s="21"/>
      <c r="GVI504" s="21"/>
      <c r="GVJ504" s="21"/>
      <c r="GVK504" s="21"/>
      <c r="GVL504" s="21"/>
      <c r="GVM504" s="21"/>
      <c r="GVN504" s="21"/>
      <c r="GVO504" s="21"/>
      <c r="GVP504" s="21"/>
      <c r="GVQ504" s="21"/>
      <c r="GVR504" s="21"/>
      <c r="GVS504" s="21"/>
      <c r="GVT504" s="21"/>
      <c r="GVU504" s="21"/>
      <c r="GVV504" s="21"/>
      <c r="GVW504" s="21"/>
      <c r="GVX504" s="21"/>
      <c r="GVY504" s="21"/>
      <c r="GVZ504" s="21"/>
      <c r="GWA504" s="21"/>
      <c r="GWB504" s="21"/>
      <c r="GWC504" s="21"/>
      <c r="GWD504" s="21"/>
      <c r="GWE504" s="21"/>
      <c r="GWF504" s="21"/>
      <c r="GWG504" s="21"/>
      <c r="GWH504" s="21"/>
      <c r="GWI504" s="21"/>
      <c r="GWJ504" s="21"/>
      <c r="GWK504" s="21"/>
      <c r="GWL504" s="21"/>
      <c r="GWM504" s="21"/>
      <c r="GWN504" s="21"/>
      <c r="GWO504" s="21"/>
      <c r="GWP504" s="21"/>
      <c r="GWQ504" s="21"/>
      <c r="GWR504" s="21"/>
      <c r="GWS504" s="21"/>
      <c r="GWT504" s="21"/>
      <c r="GWU504" s="21"/>
      <c r="GWV504" s="21"/>
      <c r="GWW504" s="21"/>
      <c r="GWX504" s="21"/>
      <c r="GWY504" s="21"/>
      <c r="GWZ504" s="21"/>
      <c r="GXA504" s="21"/>
      <c r="GXB504" s="21"/>
      <c r="GXC504" s="21"/>
      <c r="GXD504" s="21"/>
      <c r="GXE504" s="21"/>
      <c r="GXF504" s="21"/>
      <c r="GXG504" s="21"/>
      <c r="GXH504" s="21"/>
      <c r="GXI504" s="21"/>
      <c r="GXJ504" s="21"/>
      <c r="GXK504" s="21"/>
      <c r="GXL504" s="21"/>
      <c r="GXM504" s="21"/>
      <c r="GXN504" s="21"/>
      <c r="GXO504" s="21"/>
      <c r="GXP504" s="21"/>
      <c r="GXQ504" s="21"/>
      <c r="GXR504" s="21"/>
      <c r="GXS504" s="21"/>
      <c r="GXT504" s="21"/>
      <c r="GXU504" s="21"/>
      <c r="GXV504" s="21"/>
      <c r="GXW504" s="21"/>
      <c r="GXX504" s="21"/>
      <c r="GXY504" s="21"/>
      <c r="GXZ504" s="21"/>
      <c r="GYA504" s="21"/>
      <c r="GYB504" s="21"/>
      <c r="GYC504" s="21"/>
      <c r="GYD504" s="21"/>
      <c r="GYE504" s="21"/>
      <c r="GYF504" s="21"/>
      <c r="GYG504" s="21"/>
      <c r="GYH504" s="21"/>
      <c r="GYI504" s="21"/>
      <c r="GYJ504" s="21"/>
      <c r="GYK504" s="21"/>
      <c r="GYL504" s="21"/>
      <c r="GYM504" s="21"/>
      <c r="GYN504" s="21"/>
      <c r="GYO504" s="21"/>
      <c r="GYP504" s="21"/>
      <c r="GYQ504" s="21"/>
      <c r="GYR504" s="21"/>
      <c r="GYS504" s="21"/>
      <c r="GYT504" s="21"/>
      <c r="GYU504" s="21"/>
      <c r="GYV504" s="21"/>
      <c r="GYW504" s="21"/>
      <c r="GYX504" s="21"/>
      <c r="GYY504" s="21"/>
      <c r="GYZ504" s="21"/>
      <c r="GZA504" s="21"/>
      <c r="GZB504" s="21"/>
      <c r="GZC504" s="21"/>
      <c r="GZD504" s="21"/>
      <c r="GZE504" s="21"/>
      <c r="GZF504" s="21"/>
      <c r="GZG504" s="21"/>
      <c r="GZH504" s="21"/>
      <c r="GZI504" s="21"/>
      <c r="GZJ504" s="21"/>
      <c r="GZK504" s="21"/>
      <c r="GZL504" s="21"/>
      <c r="GZM504" s="21"/>
      <c r="GZN504" s="21"/>
      <c r="GZO504" s="21"/>
      <c r="GZP504" s="21"/>
      <c r="GZQ504" s="21"/>
      <c r="GZR504" s="21"/>
      <c r="GZS504" s="21"/>
      <c r="GZT504" s="21"/>
      <c r="GZU504" s="21"/>
      <c r="GZV504" s="21"/>
      <c r="GZW504" s="21"/>
      <c r="GZX504" s="21"/>
      <c r="GZY504" s="21"/>
      <c r="GZZ504" s="21"/>
      <c r="HAA504" s="21"/>
      <c r="HAB504" s="21"/>
      <c r="HAC504" s="21"/>
      <c r="HAD504" s="21"/>
      <c r="HAE504" s="21"/>
      <c r="HAF504" s="21"/>
      <c r="HAG504" s="21"/>
      <c r="HAH504" s="21"/>
      <c r="HAI504" s="21"/>
      <c r="HAJ504" s="21"/>
      <c r="HAK504" s="21"/>
      <c r="HAL504" s="21"/>
      <c r="HAM504" s="21"/>
      <c r="HAN504" s="21"/>
      <c r="HAO504" s="21"/>
      <c r="HAP504" s="21"/>
      <c r="HAQ504" s="21"/>
      <c r="HAR504" s="21"/>
      <c r="HAS504" s="21"/>
      <c r="HAT504" s="21"/>
      <c r="HAU504" s="21"/>
      <c r="HAV504" s="21"/>
      <c r="HAW504" s="21"/>
      <c r="HAX504" s="21"/>
      <c r="HAY504" s="21"/>
      <c r="HAZ504" s="21"/>
      <c r="HBA504" s="21"/>
      <c r="HBB504" s="21"/>
      <c r="HBC504" s="21"/>
      <c r="HBD504" s="21"/>
      <c r="HBE504" s="21"/>
      <c r="HBF504" s="21"/>
      <c r="HBG504" s="21"/>
      <c r="HBH504" s="21"/>
      <c r="HBI504" s="21"/>
      <c r="HBJ504" s="21"/>
      <c r="HBK504" s="21"/>
      <c r="HBL504" s="21"/>
      <c r="HBM504" s="21"/>
      <c r="HBN504" s="21"/>
      <c r="HBO504" s="21"/>
      <c r="HBP504" s="21"/>
      <c r="HBQ504" s="21"/>
      <c r="HBR504" s="21"/>
      <c r="HBS504" s="21"/>
      <c r="HBT504" s="21"/>
      <c r="HBU504" s="21"/>
      <c r="HBV504" s="21"/>
      <c r="HBW504" s="21"/>
      <c r="HBX504" s="21"/>
      <c r="HBY504" s="21"/>
      <c r="HBZ504" s="21"/>
      <c r="HCA504" s="21"/>
      <c r="HCB504" s="21"/>
      <c r="HCC504" s="21"/>
      <c r="HCD504" s="21"/>
      <c r="HCE504" s="21"/>
      <c r="HCF504" s="21"/>
      <c r="HCG504" s="21"/>
      <c r="HCH504" s="21"/>
      <c r="HCI504" s="21"/>
      <c r="HCJ504" s="21"/>
      <c r="HCK504" s="21"/>
      <c r="HCL504" s="21"/>
      <c r="HCM504" s="21"/>
      <c r="HCN504" s="21"/>
      <c r="HCO504" s="21"/>
      <c r="HCP504" s="21"/>
      <c r="HCQ504" s="21"/>
      <c r="HCR504" s="21"/>
      <c r="HCS504" s="21"/>
      <c r="HCT504" s="21"/>
      <c r="HCU504" s="21"/>
      <c r="HCV504" s="21"/>
      <c r="HCW504" s="21"/>
      <c r="HCX504" s="21"/>
      <c r="HCY504" s="21"/>
      <c r="HCZ504" s="21"/>
      <c r="HDA504" s="21"/>
      <c r="HDB504" s="21"/>
      <c r="HDC504" s="21"/>
      <c r="HDD504" s="21"/>
      <c r="HDE504" s="21"/>
      <c r="HDF504" s="21"/>
      <c r="HDG504" s="21"/>
      <c r="HDH504" s="21"/>
      <c r="HDI504" s="21"/>
      <c r="HDJ504" s="21"/>
      <c r="HDK504" s="21"/>
      <c r="HDL504" s="21"/>
      <c r="HDM504" s="21"/>
      <c r="HDN504" s="21"/>
      <c r="HDO504" s="21"/>
      <c r="HDP504" s="21"/>
      <c r="HDQ504" s="21"/>
      <c r="HDR504" s="21"/>
      <c r="HDS504" s="21"/>
      <c r="HDT504" s="21"/>
      <c r="HDU504" s="21"/>
      <c r="HDV504" s="21"/>
      <c r="HDW504" s="21"/>
      <c r="HDX504" s="21"/>
      <c r="HDY504" s="21"/>
      <c r="HDZ504" s="21"/>
      <c r="HEA504" s="21"/>
      <c r="HEB504" s="21"/>
      <c r="HEC504" s="21"/>
      <c r="HED504" s="21"/>
      <c r="HEE504" s="21"/>
      <c r="HEF504" s="21"/>
      <c r="HEG504" s="21"/>
      <c r="HEH504" s="21"/>
      <c r="HEI504" s="21"/>
      <c r="HEJ504" s="21"/>
      <c r="HEK504" s="21"/>
      <c r="HEL504" s="21"/>
      <c r="HEM504" s="21"/>
      <c r="HEN504" s="21"/>
      <c r="HEO504" s="21"/>
      <c r="HEP504" s="21"/>
      <c r="HEQ504" s="21"/>
      <c r="HER504" s="21"/>
      <c r="HES504" s="21"/>
      <c r="HET504" s="21"/>
      <c r="HEU504" s="21"/>
      <c r="HEV504" s="21"/>
      <c r="HEW504" s="21"/>
      <c r="HEX504" s="21"/>
      <c r="HEY504" s="21"/>
      <c r="HEZ504" s="21"/>
      <c r="HFA504" s="21"/>
      <c r="HFB504" s="21"/>
      <c r="HFC504" s="21"/>
      <c r="HFD504" s="21"/>
      <c r="HFE504" s="21"/>
      <c r="HFF504" s="21"/>
      <c r="HFG504" s="21"/>
      <c r="HFH504" s="21"/>
      <c r="HFI504" s="21"/>
      <c r="HFJ504" s="21"/>
      <c r="HFK504" s="21"/>
      <c r="HFL504" s="21"/>
      <c r="HFM504" s="21"/>
      <c r="HFN504" s="21"/>
      <c r="HFO504" s="21"/>
      <c r="HFP504" s="21"/>
      <c r="HFQ504" s="21"/>
      <c r="HFR504" s="21"/>
      <c r="HFS504" s="21"/>
      <c r="HFT504" s="21"/>
      <c r="HFU504" s="21"/>
      <c r="HFV504" s="21"/>
      <c r="HFW504" s="21"/>
      <c r="HFX504" s="21"/>
      <c r="HFY504" s="21"/>
      <c r="HFZ504" s="21"/>
      <c r="HGA504" s="21"/>
      <c r="HGB504" s="21"/>
      <c r="HGC504" s="21"/>
      <c r="HGD504" s="21"/>
      <c r="HGE504" s="21"/>
      <c r="HGF504" s="21"/>
      <c r="HGG504" s="21"/>
      <c r="HGH504" s="21"/>
      <c r="HGI504" s="21"/>
      <c r="HGJ504" s="21"/>
      <c r="HGK504" s="21"/>
      <c r="HGL504" s="21"/>
      <c r="HGM504" s="21"/>
      <c r="HGN504" s="21"/>
      <c r="HGO504" s="21"/>
      <c r="HGP504" s="21"/>
      <c r="HGQ504" s="21"/>
      <c r="HGR504" s="21"/>
      <c r="HGS504" s="21"/>
      <c r="HGT504" s="21"/>
      <c r="HGU504" s="21"/>
      <c r="HGV504" s="21"/>
      <c r="HGW504" s="21"/>
      <c r="HGX504" s="21"/>
      <c r="HGY504" s="21"/>
      <c r="HGZ504" s="21"/>
      <c r="HHA504" s="21"/>
      <c r="HHB504" s="21"/>
      <c r="HHC504" s="21"/>
      <c r="HHD504" s="21"/>
      <c r="HHE504" s="21"/>
      <c r="HHF504" s="21"/>
      <c r="HHG504" s="21"/>
      <c r="HHH504" s="21"/>
      <c r="HHI504" s="21"/>
      <c r="HHJ504" s="21"/>
      <c r="HHK504" s="21"/>
      <c r="HHL504" s="21"/>
      <c r="HHM504" s="21"/>
      <c r="HHN504" s="21"/>
      <c r="HHO504" s="21"/>
      <c r="HHP504" s="21"/>
      <c r="HHQ504" s="21"/>
      <c r="HHR504" s="21"/>
      <c r="HHS504" s="21"/>
      <c r="HHT504" s="21"/>
      <c r="HHU504" s="21"/>
      <c r="HHV504" s="21"/>
      <c r="HHW504" s="21"/>
      <c r="HHX504" s="21"/>
      <c r="HHY504" s="21"/>
      <c r="HHZ504" s="21"/>
      <c r="HIA504" s="21"/>
      <c r="HIB504" s="21"/>
      <c r="HIC504" s="21"/>
      <c r="HID504" s="21"/>
      <c r="HIE504" s="21"/>
      <c r="HIF504" s="21"/>
      <c r="HIG504" s="21"/>
      <c r="HIH504" s="21"/>
      <c r="HII504" s="21"/>
      <c r="HIJ504" s="21"/>
      <c r="HIK504" s="21"/>
      <c r="HIL504" s="21"/>
      <c r="HIM504" s="21"/>
      <c r="HIN504" s="21"/>
      <c r="HIO504" s="21"/>
      <c r="HIP504" s="21"/>
      <c r="HIQ504" s="21"/>
      <c r="HIR504" s="21"/>
      <c r="HIS504" s="21"/>
      <c r="HIT504" s="21"/>
      <c r="HIU504" s="21"/>
      <c r="HIV504" s="21"/>
      <c r="HIW504" s="21"/>
      <c r="HIX504" s="21"/>
      <c r="HIY504" s="21"/>
      <c r="HIZ504" s="21"/>
      <c r="HJA504" s="21"/>
      <c r="HJB504" s="21"/>
      <c r="HJC504" s="21"/>
      <c r="HJD504" s="21"/>
      <c r="HJE504" s="21"/>
      <c r="HJF504" s="21"/>
      <c r="HJG504" s="21"/>
      <c r="HJH504" s="21"/>
      <c r="HJI504" s="21"/>
      <c r="HJJ504" s="21"/>
      <c r="HJK504" s="21"/>
      <c r="HJL504" s="21"/>
      <c r="HJM504" s="21"/>
      <c r="HJN504" s="21"/>
      <c r="HJO504" s="21"/>
      <c r="HJP504" s="21"/>
      <c r="HJQ504" s="21"/>
      <c r="HJR504" s="21"/>
      <c r="HJS504" s="21"/>
      <c r="HJT504" s="21"/>
      <c r="HJU504" s="21"/>
      <c r="HJV504" s="21"/>
      <c r="HJW504" s="21"/>
      <c r="HJX504" s="21"/>
      <c r="HJY504" s="21"/>
      <c r="HJZ504" s="21"/>
      <c r="HKA504" s="21"/>
      <c r="HKB504" s="21"/>
      <c r="HKC504" s="21"/>
      <c r="HKD504" s="21"/>
      <c r="HKE504" s="21"/>
      <c r="HKF504" s="21"/>
      <c r="HKG504" s="21"/>
      <c r="HKH504" s="21"/>
      <c r="HKI504" s="21"/>
      <c r="HKJ504" s="21"/>
      <c r="HKK504" s="21"/>
      <c r="HKL504" s="21"/>
      <c r="HKM504" s="21"/>
      <c r="HKN504" s="21"/>
      <c r="HKO504" s="21"/>
      <c r="HKP504" s="21"/>
      <c r="HKQ504" s="21"/>
      <c r="HKR504" s="21"/>
      <c r="HKS504" s="21"/>
      <c r="HKT504" s="21"/>
      <c r="HKU504" s="21"/>
      <c r="HKV504" s="21"/>
      <c r="HKW504" s="21"/>
      <c r="HKX504" s="21"/>
      <c r="HKY504" s="21"/>
      <c r="HKZ504" s="21"/>
      <c r="HLA504" s="21"/>
      <c r="HLB504" s="21"/>
      <c r="HLC504" s="21"/>
      <c r="HLD504" s="21"/>
      <c r="HLE504" s="21"/>
      <c r="HLF504" s="21"/>
      <c r="HLG504" s="21"/>
      <c r="HLH504" s="21"/>
      <c r="HLI504" s="21"/>
      <c r="HLJ504" s="21"/>
      <c r="HLK504" s="21"/>
      <c r="HLL504" s="21"/>
      <c r="HLM504" s="21"/>
      <c r="HLN504" s="21"/>
      <c r="HLO504" s="21"/>
      <c r="HLP504" s="21"/>
      <c r="HLQ504" s="21"/>
      <c r="HLR504" s="21"/>
      <c r="HLS504" s="21"/>
      <c r="HLT504" s="21"/>
      <c r="HLU504" s="21"/>
      <c r="HLV504" s="21"/>
      <c r="HLW504" s="21"/>
      <c r="HLX504" s="21"/>
      <c r="HLY504" s="21"/>
      <c r="HLZ504" s="21"/>
      <c r="HMA504" s="21"/>
      <c r="HMB504" s="21"/>
      <c r="HMC504" s="21"/>
      <c r="HMD504" s="21"/>
      <c r="HME504" s="21"/>
      <c r="HMF504" s="21"/>
      <c r="HMG504" s="21"/>
      <c r="HMH504" s="21"/>
      <c r="HMI504" s="21"/>
      <c r="HMJ504" s="21"/>
      <c r="HMK504" s="21"/>
      <c r="HML504" s="21"/>
      <c r="HMM504" s="21"/>
      <c r="HMN504" s="21"/>
      <c r="HMO504" s="21"/>
      <c r="HMP504" s="21"/>
      <c r="HMQ504" s="21"/>
      <c r="HMR504" s="21"/>
      <c r="HMS504" s="21"/>
      <c r="HMT504" s="21"/>
      <c r="HMU504" s="21"/>
      <c r="HMV504" s="21"/>
      <c r="HMW504" s="21"/>
      <c r="HMX504" s="21"/>
      <c r="HMY504" s="21"/>
      <c r="HMZ504" s="21"/>
      <c r="HNA504" s="21"/>
      <c r="HNB504" s="21"/>
      <c r="HNC504" s="21"/>
      <c r="HND504" s="21"/>
      <c r="HNE504" s="21"/>
      <c r="HNF504" s="21"/>
      <c r="HNG504" s="21"/>
      <c r="HNH504" s="21"/>
      <c r="HNI504" s="21"/>
      <c r="HNJ504" s="21"/>
      <c r="HNK504" s="21"/>
      <c r="HNL504" s="21"/>
      <c r="HNM504" s="21"/>
      <c r="HNN504" s="21"/>
      <c r="HNO504" s="21"/>
      <c r="HNP504" s="21"/>
      <c r="HNQ504" s="21"/>
      <c r="HNR504" s="21"/>
      <c r="HNS504" s="21"/>
      <c r="HNT504" s="21"/>
      <c r="HNU504" s="21"/>
      <c r="HNV504" s="21"/>
      <c r="HNW504" s="21"/>
      <c r="HNX504" s="21"/>
      <c r="HNY504" s="21"/>
      <c r="HNZ504" s="21"/>
      <c r="HOA504" s="21"/>
      <c r="HOB504" s="21"/>
      <c r="HOC504" s="21"/>
      <c r="HOD504" s="21"/>
      <c r="HOE504" s="21"/>
      <c r="HOF504" s="21"/>
      <c r="HOG504" s="21"/>
      <c r="HOH504" s="21"/>
      <c r="HOI504" s="21"/>
      <c r="HOJ504" s="21"/>
      <c r="HOK504" s="21"/>
      <c r="HOL504" s="21"/>
      <c r="HOM504" s="21"/>
      <c r="HON504" s="21"/>
      <c r="HOO504" s="21"/>
      <c r="HOP504" s="21"/>
      <c r="HOQ504" s="21"/>
      <c r="HOR504" s="21"/>
      <c r="HOS504" s="21"/>
      <c r="HOT504" s="21"/>
      <c r="HOU504" s="21"/>
      <c r="HOV504" s="21"/>
      <c r="HOW504" s="21"/>
      <c r="HOX504" s="21"/>
      <c r="HOY504" s="21"/>
      <c r="HOZ504" s="21"/>
      <c r="HPA504" s="21"/>
      <c r="HPB504" s="21"/>
      <c r="HPC504" s="21"/>
      <c r="HPD504" s="21"/>
      <c r="HPE504" s="21"/>
      <c r="HPF504" s="21"/>
      <c r="HPG504" s="21"/>
      <c r="HPH504" s="21"/>
      <c r="HPI504" s="21"/>
      <c r="HPJ504" s="21"/>
      <c r="HPK504" s="21"/>
      <c r="HPL504" s="21"/>
      <c r="HPM504" s="21"/>
      <c r="HPN504" s="21"/>
      <c r="HPO504" s="21"/>
      <c r="HPP504" s="21"/>
      <c r="HPQ504" s="21"/>
      <c r="HPR504" s="21"/>
      <c r="HPS504" s="21"/>
      <c r="HPT504" s="21"/>
      <c r="HPU504" s="21"/>
      <c r="HPV504" s="21"/>
      <c r="HPW504" s="21"/>
      <c r="HPX504" s="21"/>
      <c r="HPY504" s="21"/>
      <c r="HPZ504" s="21"/>
      <c r="HQA504" s="21"/>
      <c r="HQB504" s="21"/>
      <c r="HQC504" s="21"/>
      <c r="HQD504" s="21"/>
      <c r="HQE504" s="21"/>
      <c r="HQF504" s="21"/>
      <c r="HQG504" s="21"/>
      <c r="HQH504" s="21"/>
      <c r="HQI504" s="21"/>
      <c r="HQJ504" s="21"/>
      <c r="HQK504" s="21"/>
      <c r="HQL504" s="21"/>
      <c r="HQM504" s="21"/>
      <c r="HQN504" s="21"/>
      <c r="HQO504" s="21"/>
      <c r="HQP504" s="21"/>
      <c r="HQQ504" s="21"/>
      <c r="HQR504" s="21"/>
      <c r="HQS504" s="21"/>
      <c r="HQT504" s="21"/>
      <c r="HQU504" s="21"/>
      <c r="HQV504" s="21"/>
      <c r="HQW504" s="21"/>
      <c r="HQX504" s="21"/>
      <c r="HQY504" s="21"/>
      <c r="HQZ504" s="21"/>
      <c r="HRA504" s="21"/>
      <c r="HRB504" s="21"/>
      <c r="HRC504" s="21"/>
      <c r="HRD504" s="21"/>
      <c r="HRE504" s="21"/>
      <c r="HRF504" s="21"/>
      <c r="HRG504" s="21"/>
      <c r="HRH504" s="21"/>
      <c r="HRI504" s="21"/>
      <c r="HRJ504" s="21"/>
      <c r="HRK504" s="21"/>
      <c r="HRL504" s="21"/>
      <c r="HRM504" s="21"/>
      <c r="HRN504" s="21"/>
      <c r="HRO504" s="21"/>
      <c r="HRP504" s="21"/>
      <c r="HRQ504" s="21"/>
      <c r="HRR504" s="21"/>
      <c r="HRS504" s="21"/>
      <c r="HRT504" s="21"/>
      <c r="HRU504" s="21"/>
      <c r="HRV504" s="21"/>
      <c r="HRW504" s="21"/>
      <c r="HRX504" s="21"/>
      <c r="HRY504" s="21"/>
      <c r="HRZ504" s="21"/>
      <c r="HSA504" s="21"/>
      <c r="HSB504" s="21"/>
      <c r="HSC504" s="21"/>
      <c r="HSD504" s="21"/>
      <c r="HSE504" s="21"/>
      <c r="HSF504" s="21"/>
      <c r="HSG504" s="21"/>
      <c r="HSH504" s="21"/>
      <c r="HSI504" s="21"/>
      <c r="HSJ504" s="21"/>
      <c r="HSK504" s="21"/>
      <c r="HSL504" s="21"/>
      <c r="HSM504" s="21"/>
      <c r="HSN504" s="21"/>
      <c r="HSO504" s="21"/>
      <c r="HSP504" s="21"/>
      <c r="HSQ504" s="21"/>
      <c r="HSR504" s="21"/>
      <c r="HSS504" s="21"/>
      <c r="HST504" s="21"/>
      <c r="HSU504" s="21"/>
      <c r="HSV504" s="21"/>
      <c r="HSW504" s="21"/>
      <c r="HSX504" s="21"/>
      <c r="HSY504" s="21"/>
      <c r="HSZ504" s="21"/>
      <c r="HTA504" s="21"/>
      <c r="HTB504" s="21"/>
      <c r="HTC504" s="21"/>
      <c r="HTD504" s="21"/>
      <c r="HTE504" s="21"/>
      <c r="HTF504" s="21"/>
      <c r="HTG504" s="21"/>
      <c r="HTH504" s="21"/>
      <c r="HTI504" s="21"/>
      <c r="HTJ504" s="21"/>
      <c r="HTK504" s="21"/>
      <c r="HTL504" s="21"/>
      <c r="HTM504" s="21"/>
      <c r="HTN504" s="21"/>
      <c r="HTO504" s="21"/>
      <c r="HTP504" s="21"/>
      <c r="HTQ504" s="21"/>
      <c r="HTR504" s="21"/>
      <c r="HTS504" s="21"/>
      <c r="HTT504" s="21"/>
      <c r="HTU504" s="21"/>
      <c r="HTV504" s="21"/>
      <c r="HTW504" s="21"/>
      <c r="HTX504" s="21"/>
      <c r="HTY504" s="21"/>
      <c r="HTZ504" s="21"/>
      <c r="HUA504" s="21"/>
      <c r="HUB504" s="21"/>
      <c r="HUC504" s="21"/>
      <c r="HUD504" s="21"/>
      <c r="HUE504" s="21"/>
      <c r="HUF504" s="21"/>
      <c r="HUG504" s="21"/>
      <c r="HUH504" s="21"/>
      <c r="HUI504" s="21"/>
      <c r="HUJ504" s="21"/>
      <c r="HUK504" s="21"/>
      <c r="HUL504" s="21"/>
      <c r="HUM504" s="21"/>
      <c r="HUN504" s="21"/>
      <c r="HUO504" s="21"/>
      <c r="HUP504" s="21"/>
      <c r="HUQ504" s="21"/>
      <c r="HUR504" s="21"/>
      <c r="HUS504" s="21"/>
      <c r="HUT504" s="21"/>
      <c r="HUU504" s="21"/>
      <c r="HUV504" s="21"/>
      <c r="HUW504" s="21"/>
      <c r="HUX504" s="21"/>
      <c r="HUY504" s="21"/>
      <c r="HUZ504" s="21"/>
      <c r="HVA504" s="21"/>
      <c r="HVB504" s="21"/>
      <c r="HVC504" s="21"/>
      <c r="HVD504" s="21"/>
      <c r="HVE504" s="21"/>
      <c r="HVF504" s="21"/>
      <c r="HVG504" s="21"/>
      <c r="HVH504" s="21"/>
      <c r="HVI504" s="21"/>
      <c r="HVJ504" s="21"/>
      <c r="HVK504" s="21"/>
      <c r="HVL504" s="21"/>
      <c r="HVM504" s="21"/>
      <c r="HVN504" s="21"/>
      <c r="HVO504" s="21"/>
      <c r="HVP504" s="21"/>
      <c r="HVQ504" s="21"/>
      <c r="HVR504" s="21"/>
      <c r="HVS504" s="21"/>
      <c r="HVT504" s="21"/>
      <c r="HVU504" s="21"/>
      <c r="HVV504" s="21"/>
      <c r="HVW504" s="21"/>
      <c r="HVX504" s="21"/>
      <c r="HVY504" s="21"/>
      <c r="HVZ504" s="21"/>
      <c r="HWA504" s="21"/>
      <c r="HWB504" s="21"/>
      <c r="HWC504" s="21"/>
      <c r="HWD504" s="21"/>
      <c r="HWE504" s="21"/>
      <c r="HWF504" s="21"/>
      <c r="HWG504" s="21"/>
      <c r="HWH504" s="21"/>
      <c r="HWI504" s="21"/>
      <c r="HWJ504" s="21"/>
      <c r="HWK504" s="21"/>
      <c r="HWL504" s="21"/>
      <c r="HWM504" s="21"/>
      <c r="HWN504" s="21"/>
      <c r="HWO504" s="21"/>
      <c r="HWP504" s="21"/>
      <c r="HWQ504" s="21"/>
      <c r="HWR504" s="21"/>
      <c r="HWS504" s="21"/>
      <c r="HWT504" s="21"/>
      <c r="HWU504" s="21"/>
      <c r="HWV504" s="21"/>
      <c r="HWW504" s="21"/>
      <c r="HWX504" s="21"/>
      <c r="HWY504" s="21"/>
      <c r="HWZ504" s="21"/>
      <c r="HXA504" s="21"/>
      <c r="HXB504" s="21"/>
      <c r="HXC504" s="21"/>
      <c r="HXD504" s="21"/>
      <c r="HXE504" s="21"/>
      <c r="HXF504" s="21"/>
      <c r="HXG504" s="21"/>
      <c r="HXH504" s="21"/>
      <c r="HXI504" s="21"/>
      <c r="HXJ504" s="21"/>
      <c r="HXK504" s="21"/>
      <c r="HXL504" s="21"/>
      <c r="HXM504" s="21"/>
      <c r="HXN504" s="21"/>
      <c r="HXO504" s="21"/>
      <c r="HXP504" s="21"/>
      <c r="HXQ504" s="21"/>
      <c r="HXR504" s="21"/>
      <c r="HXS504" s="21"/>
      <c r="HXT504" s="21"/>
      <c r="HXU504" s="21"/>
      <c r="HXV504" s="21"/>
      <c r="HXW504" s="21"/>
      <c r="HXX504" s="21"/>
      <c r="HXY504" s="21"/>
      <c r="HXZ504" s="21"/>
      <c r="HYA504" s="21"/>
      <c r="HYB504" s="21"/>
      <c r="HYC504" s="21"/>
      <c r="HYD504" s="21"/>
      <c r="HYE504" s="21"/>
      <c r="HYF504" s="21"/>
      <c r="HYG504" s="21"/>
      <c r="HYH504" s="21"/>
      <c r="HYI504" s="21"/>
      <c r="HYJ504" s="21"/>
      <c r="HYK504" s="21"/>
      <c r="HYL504" s="21"/>
      <c r="HYM504" s="21"/>
      <c r="HYN504" s="21"/>
      <c r="HYO504" s="21"/>
      <c r="HYP504" s="21"/>
      <c r="HYQ504" s="21"/>
      <c r="HYR504" s="21"/>
      <c r="HYS504" s="21"/>
      <c r="HYT504" s="21"/>
      <c r="HYU504" s="21"/>
      <c r="HYV504" s="21"/>
      <c r="HYW504" s="21"/>
      <c r="HYX504" s="21"/>
      <c r="HYY504" s="21"/>
      <c r="HYZ504" s="21"/>
      <c r="HZA504" s="21"/>
      <c r="HZB504" s="21"/>
      <c r="HZC504" s="21"/>
      <c r="HZD504" s="21"/>
      <c r="HZE504" s="21"/>
      <c r="HZF504" s="21"/>
      <c r="HZG504" s="21"/>
      <c r="HZH504" s="21"/>
      <c r="HZI504" s="21"/>
      <c r="HZJ504" s="21"/>
      <c r="HZK504" s="21"/>
      <c r="HZL504" s="21"/>
      <c r="HZM504" s="21"/>
      <c r="HZN504" s="21"/>
      <c r="HZO504" s="21"/>
      <c r="HZP504" s="21"/>
      <c r="HZQ504" s="21"/>
      <c r="HZR504" s="21"/>
      <c r="HZS504" s="21"/>
      <c r="HZT504" s="21"/>
      <c r="HZU504" s="21"/>
      <c r="HZV504" s="21"/>
      <c r="HZW504" s="21"/>
      <c r="HZX504" s="21"/>
      <c r="HZY504" s="21"/>
      <c r="HZZ504" s="21"/>
      <c r="IAA504" s="21"/>
      <c r="IAB504" s="21"/>
      <c r="IAC504" s="21"/>
      <c r="IAD504" s="21"/>
      <c r="IAE504" s="21"/>
      <c r="IAF504" s="21"/>
      <c r="IAG504" s="21"/>
      <c r="IAH504" s="21"/>
      <c r="IAI504" s="21"/>
      <c r="IAJ504" s="21"/>
      <c r="IAK504" s="21"/>
      <c r="IAL504" s="21"/>
      <c r="IAM504" s="21"/>
      <c r="IAN504" s="21"/>
      <c r="IAO504" s="21"/>
      <c r="IAP504" s="21"/>
      <c r="IAQ504" s="21"/>
      <c r="IAR504" s="21"/>
      <c r="IAS504" s="21"/>
      <c r="IAT504" s="21"/>
      <c r="IAU504" s="21"/>
      <c r="IAV504" s="21"/>
      <c r="IAW504" s="21"/>
      <c r="IAX504" s="21"/>
      <c r="IAY504" s="21"/>
      <c r="IAZ504" s="21"/>
      <c r="IBA504" s="21"/>
      <c r="IBB504" s="21"/>
      <c r="IBC504" s="21"/>
      <c r="IBD504" s="21"/>
      <c r="IBE504" s="21"/>
      <c r="IBF504" s="21"/>
      <c r="IBG504" s="21"/>
      <c r="IBH504" s="21"/>
      <c r="IBI504" s="21"/>
      <c r="IBJ504" s="21"/>
      <c r="IBK504" s="21"/>
      <c r="IBL504" s="21"/>
      <c r="IBM504" s="21"/>
      <c r="IBN504" s="21"/>
      <c r="IBO504" s="21"/>
      <c r="IBP504" s="21"/>
      <c r="IBQ504" s="21"/>
      <c r="IBR504" s="21"/>
      <c r="IBS504" s="21"/>
      <c r="IBT504" s="21"/>
      <c r="IBU504" s="21"/>
      <c r="IBV504" s="21"/>
      <c r="IBW504" s="21"/>
      <c r="IBX504" s="21"/>
      <c r="IBY504" s="21"/>
      <c r="IBZ504" s="21"/>
      <c r="ICA504" s="21"/>
      <c r="ICB504" s="21"/>
      <c r="ICC504" s="21"/>
      <c r="ICD504" s="21"/>
      <c r="ICE504" s="21"/>
      <c r="ICF504" s="21"/>
      <c r="ICG504" s="21"/>
      <c r="ICH504" s="21"/>
      <c r="ICI504" s="21"/>
      <c r="ICJ504" s="21"/>
      <c r="ICK504" s="21"/>
      <c r="ICL504" s="21"/>
      <c r="ICM504" s="21"/>
      <c r="ICN504" s="21"/>
      <c r="ICO504" s="21"/>
      <c r="ICP504" s="21"/>
      <c r="ICQ504" s="21"/>
      <c r="ICR504" s="21"/>
      <c r="ICS504" s="21"/>
      <c r="ICT504" s="21"/>
      <c r="ICU504" s="21"/>
      <c r="ICV504" s="21"/>
      <c r="ICW504" s="21"/>
      <c r="ICX504" s="21"/>
      <c r="ICY504" s="21"/>
      <c r="ICZ504" s="21"/>
      <c r="IDA504" s="21"/>
      <c r="IDB504" s="21"/>
      <c r="IDC504" s="21"/>
      <c r="IDD504" s="21"/>
      <c r="IDE504" s="21"/>
      <c r="IDF504" s="21"/>
      <c r="IDG504" s="21"/>
      <c r="IDH504" s="21"/>
      <c r="IDI504" s="21"/>
      <c r="IDJ504" s="21"/>
      <c r="IDK504" s="21"/>
      <c r="IDL504" s="21"/>
      <c r="IDM504" s="21"/>
      <c r="IDN504" s="21"/>
      <c r="IDO504" s="21"/>
      <c r="IDP504" s="21"/>
      <c r="IDQ504" s="21"/>
      <c r="IDR504" s="21"/>
      <c r="IDS504" s="21"/>
      <c r="IDT504" s="21"/>
      <c r="IDU504" s="21"/>
      <c r="IDV504" s="21"/>
      <c r="IDW504" s="21"/>
      <c r="IDX504" s="21"/>
      <c r="IDY504" s="21"/>
      <c r="IDZ504" s="21"/>
      <c r="IEA504" s="21"/>
      <c r="IEB504" s="21"/>
      <c r="IEC504" s="21"/>
      <c r="IED504" s="21"/>
      <c r="IEE504" s="21"/>
      <c r="IEF504" s="21"/>
      <c r="IEG504" s="21"/>
      <c r="IEH504" s="21"/>
      <c r="IEI504" s="21"/>
      <c r="IEJ504" s="21"/>
      <c r="IEK504" s="21"/>
      <c r="IEL504" s="21"/>
      <c r="IEM504" s="21"/>
      <c r="IEN504" s="21"/>
      <c r="IEO504" s="21"/>
      <c r="IEP504" s="21"/>
      <c r="IEQ504" s="21"/>
      <c r="IER504" s="21"/>
      <c r="IES504" s="21"/>
      <c r="IET504" s="21"/>
      <c r="IEU504" s="21"/>
      <c r="IEV504" s="21"/>
      <c r="IEW504" s="21"/>
      <c r="IEX504" s="21"/>
      <c r="IEY504" s="21"/>
      <c r="IEZ504" s="21"/>
      <c r="IFA504" s="21"/>
      <c r="IFB504" s="21"/>
      <c r="IFC504" s="21"/>
      <c r="IFD504" s="21"/>
      <c r="IFE504" s="21"/>
      <c r="IFF504" s="21"/>
      <c r="IFG504" s="21"/>
      <c r="IFH504" s="21"/>
      <c r="IFI504" s="21"/>
      <c r="IFJ504" s="21"/>
      <c r="IFK504" s="21"/>
      <c r="IFL504" s="21"/>
      <c r="IFM504" s="21"/>
      <c r="IFN504" s="21"/>
      <c r="IFO504" s="21"/>
      <c r="IFP504" s="21"/>
      <c r="IFQ504" s="21"/>
      <c r="IFR504" s="21"/>
      <c r="IFS504" s="21"/>
      <c r="IFT504" s="21"/>
      <c r="IFU504" s="21"/>
      <c r="IFV504" s="21"/>
      <c r="IFW504" s="21"/>
      <c r="IFX504" s="21"/>
      <c r="IFY504" s="21"/>
      <c r="IFZ504" s="21"/>
      <c r="IGA504" s="21"/>
      <c r="IGB504" s="21"/>
      <c r="IGC504" s="21"/>
      <c r="IGD504" s="21"/>
      <c r="IGE504" s="21"/>
      <c r="IGF504" s="21"/>
      <c r="IGG504" s="21"/>
      <c r="IGH504" s="21"/>
      <c r="IGI504" s="21"/>
      <c r="IGJ504" s="21"/>
      <c r="IGK504" s="21"/>
      <c r="IGL504" s="21"/>
      <c r="IGM504" s="21"/>
      <c r="IGN504" s="21"/>
      <c r="IGO504" s="21"/>
      <c r="IGP504" s="21"/>
      <c r="IGQ504" s="21"/>
      <c r="IGR504" s="21"/>
      <c r="IGS504" s="21"/>
      <c r="IGT504" s="21"/>
      <c r="IGU504" s="21"/>
      <c r="IGV504" s="21"/>
      <c r="IGW504" s="21"/>
      <c r="IGX504" s="21"/>
      <c r="IGY504" s="21"/>
      <c r="IGZ504" s="21"/>
      <c r="IHA504" s="21"/>
      <c r="IHB504" s="21"/>
      <c r="IHC504" s="21"/>
      <c r="IHD504" s="21"/>
      <c r="IHE504" s="21"/>
      <c r="IHF504" s="21"/>
      <c r="IHG504" s="21"/>
      <c r="IHH504" s="21"/>
      <c r="IHI504" s="21"/>
      <c r="IHJ504" s="21"/>
      <c r="IHK504" s="21"/>
      <c r="IHL504" s="21"/>
      <c r="IHM504" s="21"/>
      <c r="IHN504" s="21"/>
      <c r="IHO504" s="21"/>
      <c r="IHP504" s="21"/>
      <c r="IHQ504" s="21"/>
      <c r="IHR504" s="21"/>
      <c r="IHS504" s="21"/>
      <c r="IHT504" s="21"/>
      <c r="IHU504" s="21"/>
      <c r="IHV504" s="21"/>
      <c r="IHW504" s="21"/>
      <c r="IHX504" s="21"/>
      <c r="IHY504" s="21"/>
      <c r="IHZ504" s="21"/>
      <c r="IIA504" s="21"/>
      <c r="IIB504" s="21"/>
      <c r="IIC504" s="21"/>
      <c r="IID504" s="21"/>
      <c r="IIE504" s="21"/>
      <c r="IIF504" s="21"/>
      <c r="IIG504" s="21"/>
      <c r="IIH504" s="21"/>
      <c r="III504" s="21"/>
      <c r="IIJ504" s="21"/>
      <c r="IIK504" s="21"/>
      <c r="IIL504" s="21"/>
      <c r="IIM504" s="21"/>
      <c r="IIN504" s="21"/>
      <c r="IIO504" s="21"/>
      <c r="IIP504" s="21"/>
      <c r="IIQ504" s="21"/>
      <c r="IIR504" s="21"/>
      <c r="IIS504" s="21"/>
      <c r="IIT504" s="21"/>
      <c r="IIU504" s="21"/>
      <c r="IIV504" s="21"/>
      <c r="IIW504" s="21"/>
      <c r="IIX504" s="21"/>
      <c r="IIY504" s="21"/>
      <c r="IIZ504" s="21"/>
      <c r="IJA504" s="21"/>
      <c r="IJB504" s="21"/>
      <c r="IJC504" s="21"/>
      <c r="IJD504" s="21"/>
      <c r="IJE504" s="21"/>
      <c r="IJF504" s="21"/>
      <c r="IJG504" s="21"/>
      <c r="IJH504" s="21"/>
      <c r="IJI504" s="21"/>
      <c r="IJJ504" s="21"/>
      <c r="IJK504" s="21"/>
      <c r="IJL504" s="21"/>
      <c r="IJM504" s="21"/>
      <c r="IJN504" s="21"/>
      <c r="IJO504" s="21"/>
      <c r="IJP504" s="21"/>
      <c r="IJQ504" s="21"/>
      <c r="IJR504" s="21"/>
      <c r="IJS504" s="21"/>
      <c r="IJT504" s="21"/>
      <c r="IJU504" s="21"/>
      <c r="IJV504" s="21"/>
      <c r="IJW504" s="21"/>
      <c r="IJX504" s="21"/>
      <c r="IJY504" s="21"/>
      <c r="IJZ504" s="21"/>
      <c r="IKA504" s="21"/>
      <c r="IKB504" s="21"/>
      <c r="IKC504" s="21"/>
      <c r="IKD504" s="21"/>
      <c r="IKE504" s="21"/>
      <c r="IKF504" s="21"/>
      <c r="IKG504" s="21"/>
      <c r="IKH504" s="21"/>
      <c r="IKI504" s="21"/>
      <c r="IKJ504" s="21"/>
      <c r="IKK504" s="21"/>
      <c r="IKL504" s="21"/>
      <c r="IKM504" s="21"/>
      <c r="IKN504" s="21"/>
      <c r="IKO504" s="21"/>
      <c r="IKP504" s="21"/>
      <c r="IKQ504" s="21"/>
      <c r="IKR504" s="21"/>
      <c r="IKS504" s="21"/>
      <c r="IKT504" s="21"/>
      <c r="IKU504" s="21"/>
      <c r="IKV504" s="21"/>
      <c r="IKW504" s="21"/>
      <c r="IKX504" s="21"/>
      <c r="IKY504" s="21"/>
      <c r="IKZ504" s="21"/>
      <c r="ILA504" s="21"/>
      <c r="ILB504" s="21"/>
      <c r="ILC504" s="21"/>
      <c r="ILD504" s="21"/>
      <c r="ILE504" s="21"/>
      <c r="ILF504" s="21"/>
      <c r="ILG504" s="21"/>
      <c r="ILH504" s="21"/>
      <c r="ILI504" s="21"/>
      <c r="ILJ504" s="21"/>
      <c r="ILK504" s="21"/>
      <c r="ILL504" s="21"/>
      <c r="ILM504" s="21"/>
      <c r="ILN504" s="21"/>
      <c r="ILO504" s="21"/>
      <c r="ILP504" s="21"/>
      <c r="ILQ504" s="21"/>
      <c r="ILR504" s="21"/>
      <c r="ILS504" s="21"/>
      <c r="ILT504" s="21"/>
      <c r="ILU504" s="21"/>
      <c r="ILV504" s="21"/>
      <c r="ILW504" s="21"/>
      <c r="ILX504" s="21"/>
      <c r="ILY504" s="21"/>
      <c r="ILZ504" s="21"/>
      <c r="IMA504" s="21"/>
      <c r="IMB504" s="21"/>
      <c r="IMC504" s="21"/>
      <c r="IMD504" s="21"/>
      <c r="IME504" s="21"/>
      <c r="IMF504" s="21"/>
      <c r="IMG504" s="21"/>
      <c r="IMH504" s="21"/>
      <c r="IMI504" s="21"/>
      <c r="IMJ504" s="21"/>
      <c r="IMK504" s="21"/>
      <c r="IML504" s="21"/>
      <c r="IMM504" s="21"/>
      <c r="IMN504" s="21"/>
      <c r="IMO504" s="21"/>
      <c r="IMP504" s="21"/>
      <c r="IMQ504" s="21"/>
      <c r="IMR504" s="21"/>
      <c r="IMS504" s="21"/>
      <c r="IMT504" s="21"/>
      <c r="IMU504" s="21"/>
      <c r="IMV504" s="21"/>
      <c r="IMW504" s="21"/>
      <c r="IMX504" s="21"/>
      <c r="IMY504" s="21"/>
      <c r="IMZ504" s="21"/>
      <c r="INA504" s="21"/>
      <c r="INB504" s="21"/>
      <c r="INC504" s="21"/>
      <c r="IND504" s="21"/>
      <c r="INE504" s="21"/>
      <c r="INF504" s="21"/>
      <c r="ING504" s="21"/>
      <c r="INH504" s="21"/>
      <c r="INI504" s="21"/>
      <c r="INJ504" s="21"/>
      <c r="INK504" s="21"/>
      <c r="INL504" s="21"/>
      <c r="INM504" s="21"/>
      <c r="INN504" s="21"/>
      <c r="INO504" s="21"/>
      <c r="INP504" s="21"/>
      <c r="INQ504" s="21"/>
      <c r="INR504" s="21"/>
      <c r="INS504" s="21"/>
      <c r="INT504" s="21"/>
      <c r="INU504" s="21"/>
      <c r="INV504" s="21"/>
      <c r="INW504" s="21"/>
      <c r="INX504" s="21"/>
      <c r="INY504" s="21"/>
      <c r="INZ504" s="21"/>
      <c r="IOA504" s="21"/>
      <c r="IOB504" s="21"/>
      <c r="IOC504" s="21"/>
      <c r="IOD504" s="21"/>
      <c r="IOE504" s="21"/>
      <c r="IOF504" s="21"/>
      <c r="IOG504" s="21"/>
      <c r="IOH504" s="21"/>
      <c r="IOI504" s="21"/>
      <c r="IOJ504" s="21"/>
      <c r="IOK504" s="21"/>
      <c r="IOL504" s="21"/>
      <c r="IOM504" s="21"/>
      <c r="ION504" s="21"/>
      <c r="IOO504" s="21"/>
      <c r="IOP504" s="21"/>
      <c r="IOQ504" s="21"/>
      <c r="IOR504" s="21"/>
      <c r="IOS504" s="21"/>
      <c r="IOT504" s="21"/>
      <c r="IOU504" s="21"/>
      <c r="IOV504" s="21"/>
      <c r="IOW504" s="21"/>
      <c r="IOX504" s="21"/>
      <c r="IOY504" s="21"/>
      <c r="IOZ504" s="21"/>
      <c r="IPA504" s="21"/>
      <c r="IPB504" s="21"/>
      <c r="IPC504" s="21"/>
      <c r="IPD504" s="21"/>
      <c r="IPE504" s="21"/>
      <c r="IPF504" s="21"/>
      <c r="IPG504" s="21"/>
      <c r="IPH504" s="21"/>
      <c r="IPI504" s="21"/>
      <c r="IPJ504" s="21"/>
      <c r="IPK504" s="21"/>
      <c r="IPL504" s="21"/>
      <c r="IPM504" s="21"/>
      <c r="IPN504" s="21"/>
      <c r="IPO504" s="21"/>
      <c r="IPP504" s="21"/>
      <c r="IPQ504" s="21"/>
      <c r="IPR504" s="21"/>
      <c r="IPS504" s="21"/>
      <c r="IPT504" s="21"/>
      <c r="IPU504" s="21"/>
      <c r="IPV504" s="21"/>
      <c r="IPW504" s="21"/>
      <c r="IPX504" s="21"/>
      <c r="IPY504" s="21"/>
      <c r="IPZ504" s="21"/>
      <c r="IQA504" s="21"/>
      <c r="IQB504" s="21"/>
      <c r="IQC504" s="21"/>
      <c r="IQD504" s="21"/>
      <c r="IQE504" s="21"/>
      <c r="IQF504" s="21"/>
      <c r="IQG504" s="21"/>
      <c r="IQH504" s="21"/>
      <c r="IQI504" s="21"/>
      <c r="IQJ504" s="21"/>
      <c r="IQK504" s="21"/>
      <c r="IQL504" s="21"/>
      <c r="IQM504" s="21"/>
      <c r="IQN504" s="21"/>
      <c r="IQO504" s="21"/>
      <c r="IQP504" s="21"/>
      <c r="IQQ504" s="21"/>
      <c r="IQR504" s="21"/>
      <c r="IQS504" s="21"/>
      <c r="IQT504" s="21"/>
      <c r="IQU504" s="21"/>
      <c r="IQV504" s="21"/>
      <c r="IQW504" s="21"/>
      <c r="IQX504" s="21"/>
      <c r="IQY504" s="21"/>
      <c r="IQZ504" s="21"/>
      <c r="IRA504" s="21"/>
      <c r="IRB504" s="21"/>
      <c r="IRC504" s="21"/>
      <c r="IRD504" s="21"/>
      <c r="IRE504" s="21"/>
      <c r="IRF504" s="21"/>
      <c r="IRG504" s="21"/>
      <c r="IRH504" s="21"/>
      <c r="IRI504" s="21"/>
      <c r="IRJ504" s="21"/>
      <c r="IRK504" s="21"/>
      <c r="IRL504" s="21"/>
      <c r="IRM504" s="21"/>
      <c r="IRN504" s="21"/>
      <c r="IRO504" s="21"/>
      <c r="IRP504" s="21"/>
      <c r="IRQ504" s="21"/>
      <c r="IRR504" s="21"/>
      <c r="IRS504" s="21"/>
      <c r="IRT504" s="21"/>
      <c r="IRU504" s="21"/>
      <c r="IRV504" s="21"/>
      <c r="IRW504" s="21"/>
      <c r="IRX504" s="21"/>
      <c r="IRY504" s="21"/>
      <c r="IRZ504" s="21"/>
      <c r="ISA504" s="21"/>
      <c r="ISB504" s="21"/>
      <c r="ISC504" s="21"/>
      <c r="ISD504" s="21"/>
      <c r="ISE504" s="21"/>
      <c r="ISF504" s="21"/>
      <c r="ISG504" s="21"/>
      <c r="ISH504" s="21"/>
      <c r="ISI504" s="21"/>
      <c r="ISJ504" s="21"/>
      <c r="ISK504" s="21"/>
      <c r="ISL504" s="21"/>
      <c r="ISM504" s="21"/>
      <c r="ISN504" s="21"/>
      <c r="ISO504" s="21"/>
      <c r="ISP504" s="21"/>
      <c r="ISQ504" s="21"/>
      <c r="ISR504" s="21"/>
      <c r="ISS504" s="21"/>
      <c r="IST504" s="21"/>
      <c r="ISU504" s="21"/>
      <c r="ISV504" s="21"/>
      <c r="ISW504" s="21"/>
      <c r="ISX504" s="21"/>
      <c r="ISY504" s="21"/>
      <c r="ISZ504" s="21"/>
      <c r="ITA504" s="21"/>
      <c r="ITB504" s="21"/>
      <c r="ITC504" s="21"/>
      <c r="ITD504" s="21"/>
      <c r="ITE504" s="21"/>
      <c r="ITF504" s="21"/>
      <c r="ITG504" s="21"/>
      <c r="ITH504" s="21"/>
      <c r="ITI504" s="21"/>
      <c r="ITJ504" s="21"/>
      <c r="ITK504" s="21"/>
      <c r="ITL504" s="21"/>
      <c r="ITM504" s="21"/>
      <c r="ITN504" s="21"/>
      <c r="ITO504" s="21"/>
      <c r="ITP504" s="21"/>
      <c r="ITQ504" s="21"/>
      <c r="ITR504" s="21"/>
      <c r="ITS504" s="21"/>
      <c r="ITT504" s="21"/>
      <c r="ITU504" s="21"/>
      <c r="ITV504" s="21"/>
      <c r="ITW504" s="21"/>
      <c r="ITX504" s="21"/>
      <c r="ITY504" s="21"/>
      <c r="ITZ504" s="21"/>
      <c r="IUA504" s="21"/>
      <c r="IUB504" s="21"/>
      <c r="IUC504" s="21"/>
      <c r="IUD504" s="21"/>
      <c r="IUE504" s="21"/>
      <c r="IUF504" s="21"/>
      <c r="IUG504" s="21"/>
      <c r="IUH504" s="21"/>
      <c r="IUI504" s="21"/>
      <c r="IUJ504" s="21"/>
      <c r="IUK504" s="21"/>
      <c r="IUL504" s="21"/>
      <c r="IUM504" s="21"/>
      <c r="IUN504" s="21"/>
      <c r="IUO504" s="21"/>
      <c r="IUP504" s="21"/>
      <c r="IUQ504" s="21"/>
      <c r="IUR504" s="21"/>
      <c r="IUS504" s="21"/>
      <c r="IUT504" s="21"/>
      <c r="IUU504" s="21"/>
      <c r="IUV504" s="21"/>
      <c r="IUW504" s="21"/>
      <c r="IUX504" s="21"/>
      <c r="IUY504" s="21"/>
      <c r="IUZ504" s="21"/>
      <c r="IVA504" s="21"/>
      <c r="IVB504" s="21"/>
      <c r="IVC504" s="21"/>
      <c r="IVD504" s="21"/>
      <c r="IVE504" s="21"/>
      <c r="IVF504" s="21"/>
      <c r="IVG504" s="21"/>
      <c r="IVH504" s="21"/>
      <c r="IVI504" s="21"/>
      <c r="IVJ504" s="21"/>
      <c r="IVK504" s="21"/>
      <c r="IVL504" s="21"/>
      <c r="IVM504" s="21"/>
      <c r="IVN504" s="21"/>
      <c r="IVO504" s="21"/>
      <c r="IVP504" s="21"/>
      <c r="IVQ504" s="21"/>
      <c r="IVR504" s="21"/>
      <c r="IVS504" s="21"/>
      <c r="IVT504" s="21"/>
      <c r="IVU504" s="21"/>
      <c r="IVV504" s="21"/>
      <c r="IVW504" s="21"/>
      <c r="IVX504" s="21"/>
      <c r="IVY504" s="21"/>
      <c r="IVZ504" s="21"/>
      <c r="IWA504" s="21"/>
      <c r="IWB504" s="21"/>
      <c r="IWC504" s="21"/>
      <c r="IWD504" s="21"/>
      <c r="IWE504" s="21"/>
      <c r="IWF504" s="21"/>
      <c r="IWG504" s="21"/>
      <c r="IWH504" s="21"/>
      <c r="IWI504" s="21"/>
      <c r="IWJ504" s="21"/>
      <c r="IWK504" s="21"/>
      <c r="IWL504" s="21"/>
      <c r="IWM504" s="21"/>
      <c r="IWN504" s="21"/>
      <c r="IWO504" s="21"/>
      <c r="IWP504" s="21"/>
      <c r="IWQ504" s="21"/>
      <c r="IWR504" s="21"/>
      <c r="IWS504" s="21"/>
      <c r="IWT504" s="21"/>
      <c r="IWU504" s="21"/>
      <c r="IWV504" s="21"/>
      <c r="IWW504" s="21"/>
      <c r="IWX504" s="21"/>
      <c r="IWY504" s="21"/>
      <c r="IWZ504" s="21"/>
      <c r="IXA504" s="21"/>
      <c r="IXB504" s="21"/>
      <c r="IXC504" s="21"/>
      <c r="IXD504" s="21"/>
      <c r="IXE504" s="21"/>
      <c r="IXF504" s="21"/>
      <c r="IXG504" s="21"/>
      <c r="IXH504" s="21"/>
      <c r="IXI504" s="21"/>
      <c r="IXJ504" s="21"/>
      <c r="IXK504" s="21"/>
      <c r="IXL504" s="21"/>
      <c r="IXM504" s="21"/>
      <c r="IXN504" s="21"/>
      <c r="IXO504" s="21"/>
      <c r="IXP504" s="21"/>
      <c r="IXQ504" s="21"/>
      <c r="IXR504" s="21"/>
      <c r="IXS504" s="21"/>
      <c r="IXT504" s="21"/>
      <c r="IXU504" s="21"/>
      <c r="IXV504" s="21"/>
      <c r="IXW504" s="21"/>
      <c r="IXX504" s="21"/>
      <c r="IXY504" s="21"/>
      <c r="IXZ504" s="21"/>
      <c r="IYA504" s="21"/>
      <c r="IYB504" s="21"/>
      <c r="IYC504" s="21"/>
      <c r="IYD504" s="21"/>
      <c r="IYE504" s="21"/>
      <c r="IYF504" s="21"/>
      <c r="IYG504" s="21"/>
      <c r="IYH504" s="21"/>
      <c r="IYI504" s="21"/>
      <c r="IYJ504" s="21"/>
      <c r="IYK504" s="21"/>
      <c r="IYL504" s="21"/>
      <c r="IYM504" s="21"/>
      <c r="IYN504" s="21"/>
      <c r="IYO504" s="21"/>
      <c r="IYP504" s="21"/>
      <c r="IYQ504" s="21"/>
      <c r="IYR504" s="21"/>
      <c r="IYS504" s="21"/>
      <c r="IYT504" s="21"/>
      <c r="IYU504" s="21"/>
      <c r="IYV504" s="21"/>
      <c r="IYW504" s="21"/>
      <c r="IYX504" s="21"/>
      <c r="IYY504" s="21"/>
      <c r="IYZ504" s="21"/>
      <c r="IZA504" s="21"/>
      <c r="IZB504" s="21"/>
      <c r="IZC504" s="21"/>
      <c r="IZD504" s="21"/>
      <c r="IZE504" s="21"/>
      <c r="IZF504" s="21"/>
      <c r="IZG504" s="21"/>
      <c r="IZH504" s="21"/>
      <c r="IZI504" s="21"/>
      <c r="IZJ504" s="21"/>
      <c r="IZK504" s="21"/>
      <c r="IZL504" s="21"/>
      <c r="IZM504" s="21"/>
      <c r="IZN504" s="21"/>
      <c r="IZO504" s="21"/>
      <c r="IZP504" s="21"/>
      <c r="IZQ504" s="21"/>
      <c r="IZR504" s="21"/>
      <c r="IZS504" s="21"/>
      <c r="IZT504" s="21"/>
      <c r="IZU504" s="21"/>
      <c r="IZV504" s="21"/>
      <c r="IZW504" s="21"/>
      <c r="IZX504" s="21"/>
      <c r="IZY504" s="21"/>
      <c r="IZZ504" s="21"/>
      <c r="JAA504" s="21"/>
      <c r="JAB504" s="21"/>
      <c r="JAC504" s="21"/>
      <c r="JAD504" s="21"/>
      <c r="JAE504" s="21"/>
      <c r="JAF504" s="21"/>
      <c r="JAG504" s="21"/>
      <c r="JAH504" s="21"/>
      <c r="JAI504" s="21"/>
      <c r="JAJ504" s="21"/>
      <c r="JAK504" s="21"/>
      <c r="JAL504" s="21"/>
      <c r="JAM504" s="21"/>
      <c r="JAN504" s="21"/>
      <c r="JAO504" s="21"/>
      <c r="JAP504" s="21"/>
      <c r="JAQ504" s="21"/>
      <c r="JAR504" s="21"/>
      <c r="JAS504" s="21"/>
      <c r="JAT504" s="21"/>
      <c r="JAU504" s="21"/>
      <c r="JAV504" s="21"/>
      <c r="JAW504" s="21"/>
      <c r="JAX504" s="21"/>
      <c r="JAY504" s="21"/>
      <c r="JAZ504" s="21"/>
      <c r="JBA504" s="21"/>
      <c r="JBB504" s="21"/>
      <c r="JBC504" s="21"/>
      <c r="JBD504" s="21"/>
      <c r="JBE504" s="21"/>
      <c r="JBF504" s="21"/>
      <c r="JBG504" s="21"/>
      <c r="JBH504" s="21"/>
      <c r="JBI504" s="21"/>
      <c r="JBJ504" s="21"/>
      <c r="JBK504" s="21"/>
      <c r="JBL504" s="21"/>
      <c r="JBM504" s="21"/>
      <c r="JBN504" s="21"/>
      <c r="JBO504" s="21"/>
      <c r="JBP504" s="21"/>
      <c r="JBQ504" s="21"/>
      <c r="JBR504" s="21"/>
      <c r="JBS504" s="21"/>
      <c r="JBT504" s="21"/>
      <c r="JBU504" s="21"/>
      <c r="JBV504" s="21"/>
      <c r="JBW504" s="21"/>
      <c r="JBX504" s="21"/>
      <c r="JBY504" s="21"/>
      <c r="JBZ504" s="21"/>
      <c r="JCA504" s="21"/>
      <c r="JCB504" s="21"/>
      <c r="JCC504" s="21"/>
      <c r="JCD504" s="21"/>
      <c r="JCE504" s="21"/>
      <c r="JCF504" s="21"/>
      <c r="JCG504" s="21"/>
      <c r="JCH504" s="21"/>
      <c r="JCI504" s="21"/>
      <c r="JCJ504" s="21"/>
      <c r="JCK504" s="21"/>
      <c r="JCL504" s="21"/>
      <c r="JCM504" s="21"/>
      <c r="JCN504" s="21"/>
      <c r="JCO504" s="21"/>
      <c r="JCP504" s="21"/>
      <c r="JCQ504" s="21"/>
      <c r="JCR504" s="21"/>
      <c r="JCS504" s="21"/>
      <c r="JCT504" s="21"/>
      <c r="JCU504" s="21"/>
      <c r="JCV504" s="21"/>
      <c r="JCW504" s="21"/>
      <c r="JCX504" s="21"/>
      <c r="JCY504" s="21"/>
      <c r="JCZ504" s="21"/>
      <c r="JDA504" s="21"/>
      <c r="JDB504" s="21"/>
      <c r="JDC504" s="21"/>
      <c r="JDD504" s="21"/>
      <c r="JDE504" s="21"/>
      <c r="JDF504" s="21"/>
      <c r="JDG504" s="21"/>
      <c r="JDH504" s="21"/>
      <c r="JDI504" s="21"/>
      <c r="JDJ504" s="21"/>
      <c r="JDK504" s="21"/>
      <c r="JDL504" s="21"/>
      <c r="JDM504" s="21"/>
      <c r="JDN504" s="21"/>
      <c r="JDO504" s="21"/>
      <c r="JDP504" s="21"/>
      <c r="JDQ504" s="21"/>
      <c r="JDR504" s="21"/>
      <c r="JDS504" s="21"/>
      <c r="JDT504" s="21"/>
      <c r="JDU504" s="21"/>
      <c r="JDV504" s="21"/>
      <c r="JDW504" s="21"/>
      <c r="JDX504" s="21"/>
      <c r="JDY504" s="21"/>
      <c r="JDZ504" s="21"/>
      <c r="JEA504" s="21"/>
      <c r="JEB504" s="21"/>
      <c r="JEC504" s="21"/>
      <c r="JED504" s="21"/>
      <c r="JEE504" s="21"/>
      <c r="JEF504" s="21"/>
      <c r="JEG504" s="21"/>
      <c r="JEH504" s="21"/>
      <c r="JEI504" s="21"/>
      <c r="JEJ504" s="21"/>
      <c r="JEK504" s="21"/>
      <c r="JEL504" s="21"/>
      <c r="JEM504" s="21"/>
      <c r="JEN504" s="21"/>
      <c r="JEO504" s="21"/>
      <c r="JEP504" s="21"/>
      <c r="JEQ504" s="21"/>
      <c r="JER504" s="21"/>
      <c r="JES504" s="21"/>
      <c r="JET504" s="21"/>
      <c r="JEU504" s="21"/>
      <c r="JEV504" s="21"/>
      <c r="JEW504" s="21"/>
      <c r="JEX504" s="21"/>
      <c r="JEY504" s="21"/>
      <c r="JEZ504" s="21"/>
      <c r="JFA504" s="21"/>
      <c r="JFB504" s="21"/>
      <c r="JFC504" s="21"/>
      <c r="JFD504" s="21"/>
      <c r="JFE504" s="21"/>
      <c r="JFF504" s="21"/>
      <c r="JFG504" s="21"/>
      <c r="JFH504" s="21"/>
      <c r="JFI504" s="21"/>
      <c r="JFJ504" s="21"/>
      <c r="JFK504" s="21"/>
      <c r="JFL504" s="21"/>
      <c r="JFM504" s="21"/>
      <c r="JFN504" s="21"/>
      <c r="JFO504" s="21"/>
      <c r="JFP504" s="21"/>
      <c r="JFQ504" s="21"/>
      <c r="JFR504" s="21"/>
      <c r="JFS504" s="21"/>
      <c r="JFT504" s="21"/>
      <c r="JFU504" s="21"/>
      <c r="JFV504" s="21"/>
      <c r="JFW504" s="21"/>
      <c r="JFX504" s="21"/>
      <c r="JFY504" s="21"/>
      <c r="JFZ504" s="21"/>
      <c r="JGA504" s="21"/>
      <c r="JGB504" s="21"/>
      <c r="JGC504" s="21"/>
      <c r="JGD504" s="21"/>
      <c r="JGE504" s="21"/>
      <c r="JGF504" s="21"/>
      <c r="JGG504" s="21"/>
      <c r="JGH504" s="21"/>
      <c r="JGI504" s="21"/>
      <c r="JGJ504" s="21"/>
      <c r="JGK504" s="21"/>
      <c r="JGL504" s="21"/>
      <c r="JGM504" s="21"/>
      <c r="JGN504" s="21"/>
      <c r="JGO504" s="21"/>
      <c r="JGP504" s="21"/>
      <c r="JGQ504" s="21"/>
      <c r="JGR504" s="21"/>
      <c r="JGS504" s="21"/>
      <c r="JGT504" s="21"/>
      <c r="JGU504" s="21"/>
      <c r="JGV504" s="21"/>
      <c r="JGW504" s="21"/>
      <c r="JGX504" s="21"/>
      <c r="JGY504" s="21"/>
      <c r="JGZ504" s="21"/>
      <c r="JHA504" s="21"/>
      <c r="JHB504" s="21"/>
      <c r="JHC504" s="21"/>
      <c r="JHD504" s="21"/>
      <c r="JHE504" s="21"/>
      <c r="JHF504" s="21"/>
      <c r="JHG504" s="21"/>
      <c r="JHH504" s="21"/>
      <c r="JHI504" s="21"/>
      <c r="JHJ504" s="21"/>
      <c r="JHK504" s="21"/>
      <c r="JHL504" s="21"/>
      <c r="JHM504" s="21"/>
      <c r="JHN504" s="21"/>
      <c r="JHO504" s="21"/>
      <c r="JHP504" s="21"/>
      <c r="JHQ504" s="21"/>
      <c r="JHR504" s="21"/>
      <c r="JHS504" s="21"/>
      <c r="JHT504" s="21"/>
      <c r="JHU504" s="21"/>
      <c r="JHV504" s="21"/>
      <c r="JHW504" s="21"/>
      <c r="JHX504" s="21"/>
      <c r="JHY504" s="21"/>
      <c r="JHZ504" s="21"/>
      <c r="JIA504" s="21"/>
      <c r="JIB504" s="21"/>
      <c r="JIC504" s="21"/>
      <c r="JID504" s="21"/>
      <c r="JIE504" s="21"/>
      <c r="JIF504" s="21"/>
      <c r="JIG504" s="21"/>
      <c r="JIH504" s="21"/>
      <c r="JII504" s="21"/>
      <c r="JIJ504" s="21"/>
      <c r="JIK504" s="21"/>
      <c r="JIL504" s="21"/>
      <c r="JIM504" s="21"/>
      <c r="JIN504" s="21"/>
      <c r="JIO504" s="21"/>
      <c r="JIP504" s="21"/>
      <c r="JIQ504" s="21"/>
      <c r="JIR504" s="21"/>
      <c r="JIS504" s="21"/>
      <c r="JIT504" s="21"/>
      <c r="JIU504" s="21"/>
      <c r="JIV504" s="21"/>
      <c r="JIW504" s="21"/>
      <c r="JIX504" s="21"/>
      <c r="JIY504" s="21"/>
      <c r="JIZ504" s="21"/>
      <c r="JJA504" s="21"/>
      <c r="JJB504" s="21"/>
      <c r="JJC504" s="21"/>
      <c r="JJD504" s="21"/>
      <c r="JJE504" s="21"/>
      <c r="JJF504" s="21"/>
      <c r="JJG504" s="21"/>
      <c r="JJH504" s="21"/>
      <c r="JJI504" s="21"/>
      <c r="JJJ504" s="21"/>
      <c r="JJK504" s="21"/>
      <c r="JJL504" s="21"/>
      <c r="JJM504" s="21"/>
      <c r="JJN504" s="21"/>
      <c r="JJO504" s="21"/>
      <c r="JJP504" s="21"/>
      <c r="JJQ504" s="21"/>
      <c r="JJR504" s="21"/>
      <c r="JJS504" s="21"/>
      <c r="JJT504" s="21"/>
      <c r="JJU504" s="21"/>
      <c r="JJV504" s="21"/>
      <c r="JJW504" s="21"/>
      <c r="JJX504" s="21"/>
      <c r="JJY504" s="21"/>
      <c r="JJZ504" s="21"/>
      <c r="JKA504" s="21"/>
      <c r="JKB504" s="21"/>
      <c r="JKC504" s="21"/>
      <c r="JKD504" s="21"/>
      <c r="JKE504" s="21"/>
      <c r="JKF504" s="21"/>
      <c r="JKG504" s="21"/>
      <c r="JKH504" s="21"/>
      <c r="JKI504" s="21"/>
      <c r="JKJ504" s="21"/>
      <c r="JKK504" s="21"/>
      <c r="JKL504" s="21"/>
      <c r="JKM504" s="21"/>
      <c r="JKN504" s="21"/>
      <c r="JKO504" s="21"/>
      <c r="JKP504" s="21"/>
      <c r="JKQ504" s="21"/>
      <c r="JKR504" s="21"/>
      <c r="JKS504" s="21"/>
      <c r="JKT504" s="21"/>
      <c r="JKU504" s="21"/>
      <c r="JKV504" s="21"/>
      <c r="JKW504" s="21"/>
      <c r="JKX504" s="21"/>
      <c r="JKY504" s="21"/>
      <c r="JKZ504" s="21"/>
      <c r="JLA504" s="21"/>
      <c r="JLB504" s="21"/>
      <c r="JLC504" s="21"/>
      <c r="JLD504" s="21"/>
      <c r="JLE504" s="21"/>
      <c r="JLF504" s="21"/>
      <c r="JLG504" s="21"/>
      <c r="JLH504" s="21"/>
      <c r="JLI504" s="21"/>
      <c r="JLJ504" s="21"/>
      <c r="JLK504" s="21"/>
      <c r="JLL504" s="21"/>
      <c r="JLM504" s="21"/>
      <c r="JLN504" s="21"/>
      <c r="JLO504" s="21"/>
      <c r="JLP504" s="21"/>
      <c r="JLQ504" s="21"/>
      <c r="JLR504" s="21"/>
      <c r="JLS504" s="21"/>
      <c r="JLT504" s="21"/>
      <c r="JLU504" s="21"/>
      <c r="JLV504" s="21"/>
      <c r="JLW504" s="21"/>
      <c r="JLX504" s="21"/>
      <c r="JLY504" s="21"/>
      <c r="JLZ504" s="21"/>
      <c r="JMA504" s="21"/>
      <c r="JMB504" s="21"/>
      <c r="JMC504" s="21"/>
      <c r="JMD504" s="21"/>
      <c r="JME504" s="21"/>
      <c r="JMF504" s="21"/>
      <c r="JMG504" s="21"/>
      <c r="JMH504" s="21"/>
      <c r="JMI504" s="21"/>
      <c r="JMJ504" s="21"/>
      <c r="JMK504" s="21"/>
      <c r="JML504" s="21"/>
      <c r="JMM504" s="21"/>
      <c r="JMN504" s="21"/>
      <c r="JMO504" s="21"/>
      <c r="JMP504" s="21"/>
      <c r="JMQ504" s="21"/>
      <c r="JMR504" s="21"/>
      <c r="JMS504" s="21"/>
      <c r="JMT504" s="21"/>
      <c r="JMU504" s="21"/>
      <c r="JMV504" s="21"/>
      <c r="JMW504" s="21"/>
      <c r="JMX504" s="21"/>
      <c r="JMY504" s="21"/>
      <c r="JMZ504" s="21"/>
      <c r="JNA504" s="21"/>
      <c r="JNB504" s="21"/>
      <c r="JNC504" s="21"/>
      <c r="JND504" s="21"/>
      <c r="JNE504" s="21"/>
      <c r="JNF504" s="21"/>
      <c r="JNG504" s="21"/>
      <c r="JNH504" s="21"/>
      <c r="JNI504" s="21"/>
      <c r="JNJ504" s="21"/>
      <c r="JNK504" s="21"/>
      <c r="JNL504" s="21"/>
      <c r="JNM504" s="21"/>
      <c r="JNN504" s="21"/>
      <c r="JNO504" s="21"/>
      <c r="JNP504" s="21"/>
      <c r="JNQ504" s="21"/>
      <c r="JNR504" s="21"/>
      <c r="JNS504" s="21"/>
      <c r="JNT504" s="21"/>
      <c r="JNU504" s="21"/>
      <c r="JNV504" s="21"/>
      <c r="JNW504" s="21"/>
      <c r="JNX504" s="21"/>
      <c r="JNY504" s="21"/>
      <c r="JNZ504" s="21"/>
      <c r="JOA504" s="21"/>
      <c r="JOB504" s="21"/>
      <c r="JOC504" s="21"/>
      <c r="JOD504" s="21"/>
      <c r="JOE504" s="21"/>
      <c r="JOF504" s="21"/>
      <c r="JOG504" s="21"/>
      <c r="JOH504" s="21"/>
      <c r="JOI504" s="21"/>
      <c r="JOJ504" s="21"/>
      <c r="JOK504" s="21"/>
      <c r="JOL504" s="21"/>
      <c r="JOM504" s="21"/>
      <c r="JON504" s="21"/>
      <c r="JOO504" s="21"/>
      <c r="JOP504" s="21"/>
      <c r="JOQ504" s="21"/>
      <c r="JOR504" s="21"/>
      <c r="JOS504" s="21"/>
      <c r="JOT504" s="21"/>
      <c r="JOU504" s="21"/>
      <c r="JOV504" s="21"/>
      <c r="JOW504" s="21"/>
      <c r="JOX504" s="21"/>
      <c r="JOY504" s="21"/>
      <c r="JOZ504" s="21"/>
      <c r="JPA504" s="21"/>
      <c r="JPB504" s="21"/>
      <c r="JPC504" s="21"/>
      <c r="JPD504" s="21"/>
      <c r="JPE504" s="21"/>
      <c r="JPF504" s="21"/>
      <c r="JPG504" s="21"/>
      <c r="JPH504" s="21"/>
      <c r="JPI504" s="21"/>
      <c r="JPJ504" s="21"/>
      <c r="JPK504" s="21"/>
      <c r="JPL504" s="21"/>
      <c r="JPM504" s="21"/>
      <c r="JPN504" s="21"/>
      <c r="JPO504" s="21"/>
      <c r="JPP504" s="21"/>
      <c r="JPQ504" s="21"/>
      <c r="JPR504" s="21"/>
      <c r="JPS504" s="21"/>
      <c r="JPT504" s="21"/>
      <c r="JPU504" s="21"/>
      <c r="JPV504" s="21"/>
      <c r="JPW504" s="21"/>
      <c r="JPX504" s="21"/>
      <c r="JPY504" s="21"/>
      <c r="JPZ504" s="21"/>
      <c r="JQA504" s="21"/>
      <c r="JQB504" s="21"/>
      <c r="JQC504" s="21"/>
      <c r="JQD504" s="21"/>
      <c r="JQE504" s="21"/>
      <c r="JQF504" s="21"/>
      <c r="JQG504" s="21"/>
      <c r="JQH504" s="21"/>
      <c r="JQI504" s="21"/>
      <c r="JQJ504" s="21"/>
      <c r="JQK504" s="21"/>
      <c r="JQL504" s="21"/>
      <c r="JQM504" s="21"/>
      <c r="JQN504" s="21"/>
      <c r="JQO504" s="21"/>
      <c r="JQP504" s="21"/>
      <c r="JQQ504" s="21"/>
      <c r="JQR504" s="21"/>
      <c r="JQS504" s="21"/>
      <c r="JQT504" s="21"/>
      <c r="JQU504" s="21"/>
      <c r="JQV504" s="21"/>
      <c r="JQW504" s="21"/>
      <c r="JQX504" s="21"/>
      <c r="JQY504" s="21"/>
      <c r="JQZ504" s="21"/>
      <c r="JRA504" s="21"/>
      <c r="JRB504" s="21"/>
      <c r="JRC504" s="21"/>
      <c r="JRD504" s="21"/>
      <c r="JRE504" s="21"/>
      <c r="JRF504" s="21"/>
      <c r="JRG504" s="21"/>
      <c r="JRH504" s="21"/>
      <c r="JRI504" s="21"/>
      <c r="JRJ504" s="21"/>
      <c r="JRK504" s="21"/>
      <c r="JRL504" s="21"/>
      <c r="JRM504" s="21"/>
      <c r="JRN504" s="21"/>
      <c r="JRO504" s="21"/>
      <c r="JRP504" s="21"/>
      <c r="JRQ504" s="21"/>
      <c r="JRR504" s="21"/>
      <c r="JRS504" s="21"/>
      <c r="JRT504" s="21"/>
      <c r="JRU504" s="21"/>
      <c r="JRV504" s="21"/>
      <c r="JRW504" s="21"/>
      <c r="JRX504" s="21"/>
      <c r="JRY504" s="21"/>
      <c r="JRZ504" s="21"/>
      <c r="JSA504" s="21"/>
      <c r="JSB504" s="21"/>
      <c r="JSC504" s="21"/>
      <c r="JSD504" s="21"/>
      <c r="JSE504" s="21"/>
      <c r="JSF504" s="21"/>
      <c r="JSG504" s="21"/>
      <c r="JSH504" s="21"/>
      <c r="JSI504" s="21"/>
      <c r="JSJ504" s="21"/>
      <c r="JSK504" s="21"/>
      <c r="JSL504" s="21"/>
      <c r="JSM504" s="21"/>
      <c r="JSN504" s="21"/>
      <c r="JSO504" s="21"/>
      <c r="JSP504" s="21"/>
      <c r="JSQ504" s="21"/>
      <c r="JSR504" s="21"/>
      <c r="JSS504" s="21"/>
      <c r="JST504" s="21"/>
      <c r="JSU504" s="21"/>
      <c r="JSV504" s="21"/>
      <c r="JSW504" s="21"/>
      <c r="JSX504" s="21"/>
      <c r="JSY504" s="21"/>
      <c r="JSZ504" s="21"/>
      <c r="JTA504" s="21"/>
      <c r="JTB504" s="21"/>
      <c r="JTC504" s="21"/>
      <c r="JTD504" s="21"/>
      <c r="JTE504" s="21"/>
      <c r="JTF504" s="21"/>
      <c r="JTG504" s="21"/>
      <c r="JTH504" s="21"/>
      <c r="JTI504" s="21"/>
      <c r="JTJ504" s="21"/>
      <c r="JTK504" s="21"/>
      <c r="JTL504" s="21"/>
      <c r="JTM504" s="21"/>
      <c r="JTN504" s="21"/>
      <c r="JTO504" s="21"/>
      <c r="JTP504" s="21"/>
      <c r="JTQ504" s="21"/>
      <c r="JTR504" s="21"/>
      <c r="JTS504" s="21"/>
      <c r="JTT504" s="21"/>
      <c r="JTU504" s="21"/>
      <c r="JTV504" s="21"/>
      <c r="JTW504" s="21"/>
      <c r="JTX504" s="21"/>
      <c r="JTY504" s="21"/>
      <c r="JTZ504" s="21"/>
      <c r="JUA504" s="21"/>
      <c r="JUB504" s="21"/>
      <c r="JUC504" s="21"/>
      <c r="JUD504" s="21"/>
      <c r="JUE504" s="21"/>
      <c r="JUF504" s="21"/>
      <c r="JUG504" s="21"/>
      <c r="JUH504" s="21"/>
      <c r="JUI504" s="21"/>
      <c r="JUJ504" s="21"/>
      <c r="JUK504" s="21"/>
      <c r="JUL504" s="21"/>
      <c r="JUM504" s="21"/>
      <c r="JUN504" s="21"/>
      <c r="JUO504" s="21"/>
      <c r="JUP504" s="21"/>
      <c r="JUQ504" s="21"/>
      <c r="JUR504" s="21"/>
      <c r="JUS504" s="21"/>
      <c r="JUT504" s="21"/>
      <c r="JUU504" s="21"/>
      <c r="JUV504" s="21"/>
      <c r="JUW504" s="21"/>
      <c r="JUX504" s="21"/>
      <c r="JUY504" s="21"/>
      <c r="JUZ504" s="21"/>
      <c r="JVA504" s="21"/>
      <c r="JVB504" s="21"/>
      <c r="JVC504" s="21"/>
      <c r="JVD504" s="21"/>
      <c r="JVE504" s="21"/>
      <c r="JVF504" s="21"/>
      <c r="JVG504" s="21"/>
      <c r="JVH504" s="21"/>
      <c r="JVI504" s="21"/>
      <c r="JVJ504" s="21"/>
      <c r="JVK504" s="21"/>
      <c r="JVL504" s="21"/>
      <c r="JVM504" s="21"/>
      <c r="JVN504" s="21"/>
      <c r="JVO504" s="21"/>
      <c r="JVP504" s="21"/>
      <c r="JVQ504" s="21"/>
      <c r="JVR504" s="21"/>
      <c r="JVS504" s="21"/>
      <c r="JVT504" s="21"/>
      <c r="JVU504" s="21"/>
      <c r="JVV504" s="21"/>
      <c r="JVW504" s="21"/>
      <c r="JVX504" s="21"/>
      <c r="JVY504" s="21"/>
      <c r="JVZ504" s="21"/>
      <c r="JWA504" s="21"/>
      <c r="JWB504" s="21"/>
      <c r="JWC504" s="21"/>
      <c r="JWD504" s="21"/>
      <c r="JWE504" s="21"/>
      <c r="JWF504" s="21"/>
      <c r="JWG504" s="21"/>
      <c r="JWH504" s="21"/>
      <c r="JWI504" s="21"/>
      <c r="JWJ504" s="21"/>
      <c r="JWK504" s="21"/>
      <c r="JWL504" s="21"/>
      <c r="JWM504" s="21"/>
      <c r="JWN504" s="21"/>
      <c r="JWO504" s="21"/>
      <c r="JWP504" s="21"/>
      <c r="JWQ504" s="21"/>
      <c r="JWR504" s="21"/>
      <c r="JWS504" s="21"/>
      <c r="JWT504" s="21"/>
      <c r="JWU504" s="21"/>
      <c r="JWV504" s="21"/>
      <c r="JWW504" s="21"/>
      <c r="JWX504" s="21"/>
      <c r="JWY504" s="21"/>
      <c r="JWZ504" s="21"/>
      <c r="JXA504" s="21"/>
      <c r="JXB504" s="21"/>
      <c r="JXC504" s="21"/>
      <c r="JXD504" s="21"/>
      <c r="JXE504" s="21"/>
      <c r="JXF504" s="21"/>
      <c r="JXG504" s="21"/>
      <c r="JXH504" s="21"/>
      <c r="JXI504" s="21"/>
      <c r="JXJ504" s="21"/>
      <c r="JXK504" s="21"/>
      <c r="JXL504" s="21"/>
      <c r="JXM504" s="21"/>
      <c r="JXN504" s="21"/>
      <c r="JXO504" s="21"/>
      <c r="JXP504" s="21"/>
      <c r="JXQ504" s="21"/>
      <c r="JXR504" s="21"/>
      <c r="JXS504" s="21"/>
      <c r="JXT504" s="21"/>
      <c r="JXU504" s="21"/>
      <c r="JXV504" s="21"/>
      <c r="JXW504" s="21"/>
      <c r="JXX504" s="21"/>
      <c r="JXY504" s="21"/>
      <c r="JXZ504" s="21"/>
      <c r="JYA504" s="21"/>
      <c r="JYB504" s="21"/>
      <c r="JYC504" s="21"/>
      <c r="JYD504" s="21"/>
      <c r="JYE504" s="21"/>
      <c r="JYF504" s="21"/>
      <c r="JYG504" s="21"/>
      <c r="JYH504" s="21"/>
      <c r="JYI504" s="21"/>
      <c r="JYJ504" s="21"/>
      <c r="JYK504" s="21"/>
      <c r="JYL504" s="21"/>
      <c r="JYM504" s="21"/>
      <c r="JYN504" s="21"/>
      <c r="JYO504" s="21"/>
      <c r="JYP504" s="21"/>
      <c r="JYQ504" s="21"/>
      <c r="JYR504" s="21"/>
      <c r="JYS504" s="21"/>
      <c r="JYT504" s="21"/>
      <c r="JYU504" s="21"/>
      <c r="JYV504" s="21"/>
      <c r="JYW504" s="21"/>
      <c r="JYX504" s="21"/>
      <c r="JYY504" s="21"/>
      <c r="JYZ504" s="21"/>
      <c r="JZA504" s="21"/>
      <c r="JZB504" s="21"/>
      <c r="JZC504" s="21"/>
      <c r="JZD504" s="21"/>
      <c r="JZE504" s="21"/>
      <c r="JZF504" s="21"/>
      <c r="JZG504" s="21"/>
      <c r="JZH504" s="21"/>
      <c r="JZI504" s="21"/>
      <c r="JZJ504" s="21"/>
      <c r="JZK504" s="21"/>
      <c r="JZL504" s="21"/>
      <c r="JZM504" s="21"/>
      <c r="JZN504" s="21"/>
      <c r="JZO504" s="21"/>
      <c r="JZP504" s="21"/>
      <c r="JZQ504" s="21"/>
      <c r="JZR504" s="21"/>
      <c r="JZS504" s="21"/>
      <c r="JZT504" s="21"/>
      <c r="JZU504" s="21"/>
      <c r="JZV504" s="21"/>
      <c r="JZW504" s="21"/>
      <c r="JZX504" s="21"/>
      <c r="JZY504" s="21"/>
      <c r="JZZ504" s="21"/>
      <c r="KAA504" s="21"/>
      <c r="KAB504" s="21"/>
      <c r="KAC504" s="21"/>
      <c r="KAD504" s="21"/>
      <c r="KAE504" s="21"/>
      <c r="KAF504" s="21"/>
      <c r="KAG504" s="21"/>
      <c r="KAH504" s="21"/>
      <c r="KAI504" s="21"/>
      <c r="KAJ504" s="21"/>
      <c r="KAK504" s="21"/>
      <c r="KAL504" s="21"/>
      <c r="KAM504" s="21"/>
      <c r="KAN504" s="21"/>
      <c r="KAO504" s="21"/>
      <c r="KAP504" s="21"/>
      <c r="KAQ504" s="21"/>
      <c r="KAR504" s="21"/>
      <c r="KAS504" s="21"/>
      <c r="KAT504" s="21"/>
      <c r="KAU504" s="21"/>
      <c r="KAV504" s="21"/>
      <c r="KAW504" s="21"/>
      <c r="KAX504" s="21"/>
      <c r="KAY504" s="21"/>
      <c r="KAZ504" s="21"/>
      <c r="KBA504" s="21"/>
      <c r="KBB504" s="21"/>
      <c r="KBC504" s="21"/>
      <c r="KBD504" s="21"/>
      <c r="KBE504" s="21"/>
      <c r="KBF504" s="21"/>
      <c r="KBG504" s="21"/>
      <c r="KBH504" s="21"/>
      <c r="KBI504" s="21"/>
      <c r="KBJ504" s="21"/>
      <c r="KBK504" s="21"/>
      <c r="KBL504" s="21"/>
      <c r="KBM504" s="21"/>
      <c r="KBN504" s="21"/>
      <c r="KBO504" s="21"/>
      <c r="KBP504" s="21"/>
      <c r="KBQ504" s="21"/>
      <c r="KBR504" s="21"/>
      <c r="KBS504" s="21"/>
      <c r="KBT504" s="21"/>
      <c r="KBU504" s="21"/>
      <c r="KBV504" s="21"/>
      <c r="KBW504" s="21"/>
      <c r="KBX504" s="21"/>
      <c r="KBY504" s="21"/>
      <c r="KBZ504" s="21"/>
      <c r="KCA504" s="21"/>
      <c r="KCB504" s="21"/>
      <c r="KCC504" s="21"/>
      <c r="KCD504" s="21"/>
      <c r="KCE504" s="21"/>
      <c r="KCF504" s="21"/>
      <c r="KCG504" s="21"/>
      <c r="KCH504" s="21"/>
      <c r="KCI504" s="21"/>
      <c r="KCJ504" s="21"/>
      <c r="KCK504" s="21"/>
      <c r="KCL504" s="21"/>
      <c r="KCM504" s="21"/>
      <c r="KCN504" s="21"/>
      <c r="KCO504" s="21"/>
      <c r="KCP504" s="21"/>
      <c r="KCQ504" s="21"/>
      <c r="KCR504" s="21"/>
      <c r="KCS504" s="21"/>
      <c r="KCT504" s="21"/>
      <c r="KCU504" s="21"/>
      <c r="KCV504" s="21"/>
      <c r="KCW504" s="21"/>
      <c r="KCX504" s="21"/>
      <c r="KCY504" s="21"/>
      <c r="KCZ504" s="21"/>
      <c r="KDA504" s="21"/>
      <c r="KDB504" s="21"/>
      <c r="KDC504" s="21"/>
      <c r="KDD504" s="21"/>
      <c r="KDE504" s="21"/>
      <c r="KDF504" s="21"/>
      <c r="KDG504" s="21"/>
      <c r="KDH504" s="21"/>
      <c r="KDI504" s="21"/>
      <c r="KDJ504" s="21"/>
      <c r="KDK504" s="21"/>
      <c r="KDL504" s="21"/>
      <c r="KDM504" s="21"/>
      <c r="KDN504" s="21"/>
      <c r="KDO504" s="21"/>
      <c r="KDP504" s="21"/>
      <c r="KDQ504" s="21"/>
      <c r="KDR504" s="21"/>
      <c r="KDS504" s="21"/>
      <c r="KDT504" s="21"/>
      <c r="KDU504" s="21"/>
      <c r="KDV504" s="21"/>
      <c r="KDW504" s="21"/>
      <c r="KDX504" s="21"/>
      <c r="KDY504" s="21"/>
      <c r="KDZ504" s="21"/>
      <c r="KEA504" s="21"/>
      <c r="KEB504" s="21"/>
      <c r="KEC504" s="21"/>
      <c r="KED504" s="21"/>
      <c r="KEE504" s="21"/>
      <c r="KEF504" s="21"/>
      <c r="KEG504" s="21"/>
      <c r="KEH504" s="21"/>
      <c r="KEI504" s="21"/>
      <c r="KEJ504" s="21"/>
      <c r="KEK504" s="21"/>
      <c r="KEL504" s="21"/>
      <c r="KEM504" s="21"/>
      <c r="KEN504" s="21"/>
      <c r="KEO504" s="21"/>
      <c r="KEP504" s="21"/>
      <c r="KEQ504" s="21"/>
      <c r="KER504" s="21"/>
      <c r="KES504" s="21"/>
      <c r="KET504" s="21"/>
      <c r="KEU504" s="21"/>
      <c r="KEV504" s="21"/>
      <c r="KEW504" s="21"/>
      <c r="KEX504" s="21"/>
      <c r="KEY504" s="21"/>
      <c r="KEZ504" s="21"/>
      <c r="KFA504" s="21"/>
      <c r="KFB504" s="21"/>
      <c r="KFC504" s="21"/>
      <c r="KFD504" s="21"/>
      <c r="KFE504" s="21"/>
      <c r="KFF504" s="21"/>
      <c r="KFG504" s="21"/>
      <c r="KFH504" s="21"/>
      <c r="KFI504" s="21"/>
      <c r="KFJ504" s="21"/>
      <c r="KFK504" s="21"/>
      <c r="KFL504" s="21"/>
      <c r="KFM504" s="21"/>
      <c r="KFN504" s="21"/>
      <c r="KFO504" s="21"/>
      <c r="KFP504" s="21"/>
      <c r="KFQ504" s="21"/>
      <c r="KFR504" s="21"/>
      <c r="KFS504" s="21"/>
      <c r="KFT504" s="21"/>
      <c r="KFU504" s="21"/>
      <c r="KFV504" s="21"/>
      <c r="KFW504" s="21"/>
      <c r="KFX504" s="21"/>
      <c r="KFY504" s="21"/>
      <c r="KFZ504" s="21"/>
      <c r="KGA504" s="21"/>
      <c r="KGB504" s="21"/>
      <c r="KGC504" s="21"/>
      <c r="KGD504" s="21"/>
      <c r="KGE504" s="21"/>
      <c r="KGF504" s="21"/>
      <c r="KGG504" s="21"/>
      <c r="KGH504" s="21"/>
      <c r="KGI504" s="21"/>
      <c r="KGJ504" s="21"/>
      <c r="KGK504" s="21"/>
      <c r="KGL504" s="21"/>
      <c r="KGM504" s="21"/>
      <c r="KGN504" s="21"/>
      <c r="KGO504" s="21"/>
      <c r="KGP504" s="21"/>
      <c r="KGQ504" s="21"/>
      <c r="KGR504" s="21"/>
      <c r="KGS504" s="21"/>
      <c r="KGT504" s="21"/>
      <c r="KGU504" s="21"/>
      <c r="KGV504" s="21"/>
      <c r="KGW504" s="21"/>
      <c r="KGX504" s="21"/>
      <c r="KGY504" s="21"/>
      <c r="KGZ504" s="21"/>
      <c r="KHA504" s="21"/>
      <c r="KHB504" s="21"/>
      <c r="KHC504" s="21"/>
      <c r="KHD504" s="21"/>
      <c r="KHE504" s="21"/>
      <c r="KHF504" s="21"/>
      <c r="KHG504" s="21"/>
      <c r="KHH504" s="21"/>
      <c r="KHI504" s="21"/>
      <c r="KHJ504" s="21"/>
      <c r="KHK504" s="21"/>
      <c r="KHL504" s="21"/>
      <c r="KHM504" s="21"/>
      <c r="KHN504" s="21"/>
      <c r="KHO504" s="21"/>
      <c r="KHP504" s="21"/>
      <c r="KHQ504" s="21"/>
      <c r="KHR504" s="21"/>
      <c r="KHS504" s="21"/>
      <c r="KHT504" s="21"/>
      <c r="KHU504" s="21"/>
      <c r="KHV504" s="21"/>
      <c r="KHW504" s="21"/>
      <c r="KHX504" s="21"/>
      <c r="KHY504" s="21"/>
      <c r="KHZ504" s="21"/>
      <c r="KIA504" s="21"/>
      <c r="KIB504" s="21"/>
      <c r="KIC504" s="21"/>
      <c r="KID504" s="21"/>
      <c r="KIE504" s="21"/>
      <c r="KIF504" s="21"/>
      <c r="KIG504" s="21"/>
      <c r="KIH504" s="21"/>
      <c r="KII504" s="21"/>
      <c r="KIJ504" s="21"/>
      <c r="KIK504" s="21"/>
      <c r="KIL504" s="21"/>
      <c r="KIM504" s="21"/>
      <c r="KIN504" s="21"/>
      <c r="KIO504" s="21"/>
      <c r="KIP504" s="21"/>
      <c r="KIQ504" s="21"/>
      <c r="KIR504" s="21"/>
      <c r="KIS504" s="21"/>
      <c r="KIT504" s="21"/>
      <c r="KIU504" s="21"/>
      <c r="KIV504" s="21"/>
      <c r="KIW504" s="21"/>
      <c r="KIX504" s="21"/>
      <c r="KIY504" s="21"/>
      <c r="KIZ504" s="21"/>
      <c r="KJA504" s="21"/>
      <c r="KJB504" s="21"/>
      <c r="KJC504" s="21"/>
      <c r="KJD504" s="21"/>
      <c r="KJE504" s="21"/>
      <c r="KJF504" s="21"/>
      <c r="KJG504" s="21"/>
      <c r="KJH504" s="21"/>
      <c r="KJI504" s="21"/>
      <c r="KJJ504" s="21"/>
      <c r="KJK504" s="21"/>
      <c r="KJL504" s="21"/>
      <c r="KJM504" s="21"/>
      <c r="KJN504" s="21"/>
      <c r="KJO504" s="21"/>
      <c r="KJP504" s="21"/>
      <c r="KJQ504" s="21"/>
      <c r="KJR504" s="21"/>
      <c r="KJS504" s="21"/>
      <c r="KJT504" s="21"/>
      <c r="KJU504" s="21"/>
      <c r="KJV504" s="21"/>
      <c r="KJW504" s="21"/>
      <c r="KJX504" s="21"/>
      <c r="KJY504" s="21"/>
      <c r="KJZ504" s="21"/>
      <c r="KKA504" s="21"/>
      <c r="KKB504" s="21"/>
      <c r="KKC504" s="21"/>
      <c r="KKD504" s="21"/>
      <c r="KKE504" s="21"/>
      <c r="KKF504" s="21"/>
      <c r="KKG504" s="21"/>
      <c r="KKH504" s="21"/>
      <c r="KKI504" s="21"/>
      <c r="KKJ504" s="21"/>
      <c r="KKK504" s="21"/>
      <c r="KKL504" s="21"/>
      <c r="KKM504" s="21"/>
      <c r="KKN504" s="21"/>
      <c r="KKO504" s="21"/>
      <c r="KKP504" s="21"/>
      <c r="KKQ504" s="21"/>
      <c r="KKR504" s="21"/>
      <c r="KKS504" s="21"/>
      <c r="KKT504" s="21"/>
      <c r="KKU504" s="21"/>
      <c r="KKV504" s="21"/>
      <c r="KKW504" s="21"/>
      <c r="KKX504" s="21"/>
      <c r="KKY504" s="21"/>
      <c r="KKZ504" s="21"/>
      <c r="KLA504" s="21"/>
      <c r="KLB504" s="21"/>
      <c r="KLC504" s="21"/>
      <c r="KLD504" s="21"/>
      <c r="KLE504" s="21"/>
      <c r="KLF504" s="21"/>
      <c r="KLG504" s="21"/>
      <c r="KLH504" s="21"/>
      <c r="KLI504" s="21"/>
      <c r="KLJ504" s="21"/>
      <c r="KLK504" s="21"/>
      <c r="KLL504" s="21"/>
      <c r="KLM504" s="21"/>
      <c r="KLN504" s="21"/>
      <c r="KLO504" s="21"/>
      <c r="KLP504" s="21"/>
      <c r="KLQ504" s="21"/>
      <c r="KLR504" s="21"/>
      <c r="KLS504" s="21"/>
      <c r="KLT504" s="21"/>
      <c r="KLU504" s="21"/>
      <c r="KLV504" s="21"/>
      <c r="KLW504" s="21"/>
      <c r="KLX504" s="21"/>
      <c r="KLY504" s="21"/>
      <c r="KLZ504" s="21"/>
      <c r="KMA504" s="21"/>
      <c r="KMB504" s="21"/>
      <c r="KMC504" s="21"/>
      <c r="KMD504" s="21"/>
      <c r="KME504" s="21"/>
      <c r="KMF504" s="21"/>
      <c r="KMG504" s="21"/>
      <c r="KMH504" s="21"/>
      <c r="KMI504" s="21"/>
      <c r="KMJ504" s="21"/>
      <c r="KMK504" s="21"/>
      <c r="KML504" s="21"/>
      <c r="KMM504" s="21"/>
      <c r="KMN504" s="21"/>
      <c r="KMO504" s="21"/>
      <c r="KMP504" s="21"/>
      <c r="KMQ504" s="21"/>
      <c r="KMR504" s="21"/>
      <c r="KMS504" s="21"/>
      <c r="KMT504" s="21"/>
      <c r="KMU504" s="21"/>
      <c r="KMV504" s="21"/>
      <c r="KMW504" s="21"/>
      <c r="KMX504" s="21"/>
      <c r="KMY504" s="21"/>
      <c r="KMZ504" s="21"/>
      <c r="KNA504" s="21"/>
      <c r="KNB504" s="21"/>
      <c r="KNC504" s="21"/>
      <c r="KND504" s="21"/>
      <c r="KNE504" s="21"/>
      <c r="KNF504" s="21"/>
      <c r="KNG504" s="21"/>
      <c r="KNH504" s="21"/>
      <c r="KNI504" s="21"/>
      <c r="KNJ504" s="21"/>
      <c r="KNK504" s="21"/>
      <c r="KNL504" s="21"/>
      <c r="KNM504" s="21"/>
      <c r="KNN504" s="21"/>
      <c r="KNO504" s="21"/>
      <c r="KNP504" s="21"/>
      <c r="KNQ504" s="21"/>
      <c r="KNR504" s="21"/>
      <c r="KNS504" s="21"/>
      <c r="KNT504" s="21"/>
      <c r="KNU504" s="21"/>
      <c r="KNV504" s="21"/>
      <c r="KNW504" s="21"/>
      <c r="KNX504" s="21"/>
      <c r="KNY504" s="21"/>
      <c r="KNZ504" s="21"/>
      <c r="KOA504" s="21"/>
      <c r="KOB504" s="21"/>
      <c r="KOC504" s="21"/>
      <c r="KOD504" s="21"/>
      <c r="KOE504" s="21"/>
      <c r="KOF504" s="21"/>
      <c r="KOG504" s="21"/>
      <c r="KOH504" s="21"/>
      <c r="KOI504" s="21"/>
      <c r="KOJ504" s="21"/>
      <c r="KOK504" s="21"/>
      <c r="KOL504" s="21"/>
      <c r="KOM504" s="21"/>
      <c r="KON504" s="21"/>
      <c r="KOO504" s="21"/>
      <c r="KOP504" s="21"/>
      <c r="KOQ504" s="21"/>
      <c r="KOR504" s="21"/>
      <c r="KOS504" s="21"/>
      <c r="KOT504" s="21"/>
      <c r="KOU504" s="21"/>
      <c r="KOV504" s="21"/>
      <c r="KOW504" s="21"/>
      <c r="KOX504" s="21"/>
      <c r="KOY504" s="21"/>
      <c r="KOZ504" s="21"/>
      <c r="KPA504" s="21"/>
      <c r="KPB504" s="21"/>
      <c r="KPC504" s="21"/>
      <c r="KPD504" s="21"/>
      <c r="KPE504" s="21"/>
      <c r="KPF504" s="21"/>
      <c r="KPG504" s="21"/>
      <c r="KPH504" s="21"/>
      <c r="KPI504" s="21"/>
      <c r="KPJ504" s="21"/>
      <c r="KPK504" s="21"/>
      <c r="KPL504" s="21"/>
      <c r="KPM504" s="21"/>
      <c r="KPN504" s="21"/>
      <c r="KPO504" s="21"/>
      <c r="KPP504" s="21"/>
      <c r="KPQ504" s="21"/>
      <c r="KPR504" s="21"/>
      <c r="KPS504" s="21"/>
      <c r="KPT504" s="21"/>
      <c r="KPU504" s="21"/>
      <c r="KPV504" s="21"/>
      <c r="KPW504" s="21"/>
      <c r="KPX504" s="21"/>
      <c r="KPY504" s="21"/>
      <c r="KPZ504" s="21"/>
      <c r="KQA504" s="21"/>
      <c r="KQB504" s="21"/>
      <c r="KQC504" s="21"/>
      <c r="KQD504" s="21"/>
      <c r="KQE504" s="21"/>
      <c r="KQF504" s="21"/>
      <c r="KQG504" s="21"/>
      <c r="KQH504" s="21"/>
      <c r="KQI504" s="21"/>
      <c r="KQJ504" s="21"/>
      <c r="KQK504" s="21"/>
      <c r="KQL504" s="21"/>
      <c r="KQM504" s="21"/>
      <c r="KQN504" s="21"/>
      <c r="KQO504" s="21"/>
      <c r="KQP504" s="21"/>
      <c r="KQQ504" s="21"/>
      <c r="KQR504" s="21"/>
      <c r="KQS504" s="21"/>
      <c r="KQT504" s="21"/>
      <c r="KQU504" s="21"/>
      <c r="KQV504" s="21"/>
      <c r="KQW504" s="21"/>
      <c r="KQX504" s="21"/>
      <c r="KQY504" s="21"/>
      <c r="KQZ504" s="21"/>
      <c r="KRA504" s="21"/>
      <c r="KRB504" s="21"/>
      <c r="KRC504" s="21"/>
      <c r="KRD504" s="21"/>
      <c r="KRE504" s="21"/>
      <c r="KRF504" s="21"/>
      <c r="KRG504" s="21"/>
      <c r="KRH504" s="21"/>
      <c r="KRI504" s="21"/>
      <c r="KRJ504" s="21"/>
      <c r="KRK504" s="21"/>
      <c r="KRL504" s="21"/>
      <c r="KRM504" s="21"/>
      <c r="KRN504" s="21"/>
      <c r="KRO504" s="21"/>
      <c r="KRP504" s="21"/>
      <c r="KRQ504" s="21"/>
      <c r="KRR504" s="21"/>
      <c r="KRS504" s="21"/>
      <c r="KRT504" s="21"/>
      <c r="KRU504" s="21"/>
      <c r="KRV504" s="21"/>
      <c r="KRW504" s="21"/>
      <c r="KRX504" s="21"/>
      <c r="KRY504" s="21"/>
      <c r="KRZ504" s="21"/>
      <c r="KSA504" s="21"/>
      <c r="KSB504" s="21"/>
      <c r="KSC504" s="21"/>
      <c r="KSD504" s="21"/>
      <c r="KSE504" s="21"/>
      <c r="KSF504" s="21"/>
      <c r="KSG504" s="21"/>
      <c r="KSH504" s="21"/>
      <c r="KSI504" s="21"/>
      <c r="KSJ504" s="21"/>
      <c r="KSK504" s="21"/>
      <c r="KSL504" s="21"/>
      <c r="KSM504" s="21"/>
      <c r="KSN504" s="21"/>
      <c r="KSO504" s="21"/>
      <c r="KSP504" s="21"/>
      <c r="KSQ504" s="21"/>
      <c r="KSR504" s="21"/>
      <c r="KSS504" s="21"/>
      <c r="KST504" s="21"/>
      <c r="KSU504" s="21"/>
      <c r="KSV504" s="21"/>
      <c r="KSW504" s="21"/>
      <c r="KSX504" s="21"/>
      <c r="KSY504" s="21"/>
      <c r="KSZ504" s="21"/>
      <c r="KTA504" s="21"/>
      <c r="KTB504" s="21"/>
      <c r="KTC504" s="21"/>
      <c r="KTD504" s="21"/>
      <c r="KTE504" s="21"/>
      <c r="KTF504" s="21"/>
      <c r="KTG504" s="21"/>
      <c r="KTH504" s="21"/>
      <c r="KTI504" s="21"/>
      <c r="KTJ504" s="21"/>
      <c r="KTK504" s="21"/>
      <c r="KTL504" s="21"/>
      <c r="KTM504" s="21"/>
      <c r="KTN504" s="21"/>
      <c r="KTO504" s="21"/>
      <c r="KTP504" s="21"/>
      <c r="KTQ504" s="21"/>
      <c r="KTR504" s="21"/>
      <c r="KTS504" s="21"/>
      <c r="KTT504" s="21"/>
      <c r="KTU504" s="21"/>
      <c r="KTV504" s="21"/>
      <c r="KTW504" s="21"/>
      <c r="KTX504" s="21"/>
      <c r="KTY504" s="21"/>
      <c r="KTZ504" s="21"/>
      <c r="KUA504" s="21"/>
      <c r="KUB504" s="21"/>
      <c r="KUC504" s="21"/>
      <c r="KUD504" s="21"/>
      <c r="KUE504" s="21"/>
      <c r="KUF504" s="21"/>
      <c r="KUG504" s="21"/>
      <c r="KUH504" s="21"/>
      <c r="KUI504" s="21"/>
      <c r="KUJ504" s="21"/>
      <c r="KUK504" s="21"/>
      <c r="KUL504" s="21"/>
      <c r="KUM504" s="21"/>
      <c r="KUN504" s="21"/>
      <c r="KUO504" s="21"/>
      <c r="KUP504" s="21"/>
      <c r="KUQ504" s="21"/>
      <c r="KUR504" s="21"/>
      <c r="KUS504" s="21"/>
      <c r="KUT504" s="21"/>
      <c r="KUU504" s="21"/>
      <c r="KUV504" s="21"/>
      <c r="KUW504" s="21"/>
      <c r="KUX504" s="21"/>
      <c r="KUY504" s="21"/>
      <c r="KUZ504" s="21"/>
      <c r="KVA504" s="21"/>
      <c r="KVB504" s="21"/>
      <c r="KVC504" s="21"/>
      <c r="KVD504" s="21"/>
      <c r="KVE504" s="21"/>
      <c r="KVF504" s="21"/>
      <c r="KVG504" s="21"/>
      <c r="KVH504" s="21"/>
      <c r="KVI504" s="21"/>
      <c r="KVJ504" s="21"/>
      <c r="KVK504" s="21"/>
      <c r="KVL504" s="21"/>
      <c r="KVM504" s="21"/>
      <c r="KVN504" s="21"/>
      <c r="KVO504" s="21"/>
      <c r="KVP504" s="21"/>
      <c r="KVQ504" s="21"/>
      <c r="KVR504" s="21"/>
      <c r="KVS504" s="21"/>
      <c r="KVT504" s="21"/>
      <c r="KVU504" s="21"/>
      <c r="KVV504" s="21"/>
      <c r="KVW504" s="21"/>
      <c r="KVX504" s="21"/>
      <c r="KVY504" s="21"/>
      <c r="KVZ504" s="21"/>
      <c r="KWA504" s="21"/>
      <c r="KWB504" s="21"/>
      <c r="KWC504" s="21"/>
      <c r="KWD504" s="21"/>
      <c r="KWE504" s="21"/>
      <c r="KWF504" s="21"/>
      <c r="KWG504" s="21"/>
      <c r="KWH504" s="21"/>
      <c r="KWI504" s="21"/>
      <c r="KWJ504" s="21"/>
      <c r="KWK504" s="21"/>
      <c r="KWL504" s="21"/>
      <c r="KWM504" s="21"/>
      <c r="KWN504" s="21"/>
      <c r="KWO504" s="21"/>
      <c r="KWP504" s="21"/>
      <c r="KWQ504" s="21"/>
      <c r="KWR504" s="21"/>
      <c r="KWS504" s="21"/>
      <c r="KWT504" s="21"/>
      <c r="KWU504" s="21"/>
      <c r="KWV504" s="21"/>
      <c r="KWW504" s="21"/>
      <c r="KWX504" s="21"/>
      <c r="KWY504" s="21"/>
      <c r="KWZ504" s="21"/>
      <c r="KXA504" s="21"/>
      <c r="KXB504" s="21"/>
      <c r="KXC504" s="21"/>
      <c r="KXD504" s="21"/>
      <c r="KXE504" s="21"/>
      <c r="KXF504" s="21"/>
      <c r="KXG504" s="21"/>
      <c r="KXH504" s="21"/>
      <c r="KXI504" s="21"/>
      <c r="KXJ504" s="21"/>
      <c r="KXK504" s="21"/>
      <c r="KXL504" s="21"/>
      <c r="KXM504" s="21"/>
      <c r="KXN504" s="21"/>
      <c r="KXO504" s="21"/>
      <c r="KXP504" s="21"/>
      <c r="KXQ504" s="21"/>
      <c r="KXR504" s="21"/>
      <c r="KXS504" s="21"/>
      <c r="KXT504" s="21"/>
      <c r="KXU504" s="21"/>
      <c r="KXV504" s="21"/>
      <c r="KXW504" s="21"/>
      <c r="KXX504" s="21"/>
      <c r="KXY504" s="21"/>
      <c r="KXZ504" s="21"/>
      <c r="KYA504" s="21"/>
      <c r="KYB504" s="21"/>
      <c r="KYC504" s="21"/>
      <c r="KYD504" s="21"/>
      <c r="KYE504" s="21"/>
      <c r="KYF504" s="21"/>
      <c r="KYG504" s="21"/>
      <c r="KYH504" s="21"/>
      <c r="KYI504" s="21"/>
      <c r="KYJ504" s="21"/>
      <c r="KYK504" s="21"/>
      <c r="KYL504" s="21"/>
      <c r="KYM504" s="21"/>
      <c r="KYN504" s="21"/>
      <c r="KYO504" s="21"/>
      <c r="KYP504" s="21"/>
      <c r="KYQ504" s="21"/>
      <c r="KYR504" s="21"/>
      <c r="KYS504" s="21"/>
      <c r="KYT504" s="21"/>
      <c r="KYU504" s="21"/>
      <c r="KYV504" s="21"/>
      <c r="KYW504" s="21"/>
      <c r="KYX504" s="21"/>
      <c r="KYY504" s="21"/>
      <c r="KYZ504" s="21"/>
      <c r="KZA504" s="21"/>
      <c r="KZB504" s="21"/>
      <c r="KZC504" s="21"/>
      <c r="KZD504" s="21"/>
      <c r="KZE504" s="21"/>
      <c r="KZF504" s="21"/>
      <c r="KZG504" s="21"/>
      <c r="KZH504" s="21"/>
      <c r="KZI504" s="21"/>
      <c r="KZJ504" s="21"/>
      <c r="KZK504" s="21"/>
      <c r="KZL504" s="21"/>
      <c r="KZM504" s="21"/>
      <c r="KZN504" s="21"/>
      <c r="KZO504" s="21"/>
      <c r="KZP504" s="21"/>
      <c r="KZQ504" s="21"/>
      <c r="KZR504" s="21"/>
      <c r="KZS504" s="21"/>
      <c r="KZT504" s="21"/>
      <c r="KZU504" s="21"/>
      <c r="KZV504" s="21"/>
      <c r="KZW504" s="21"/>
      <c r="KZX504" s="21"/>
      <c r="KZY504" s="21"/>
      <c r="KZZ504" s="21"/>
      <c r="LAA504" s="21"/>
      <c r="LAB504" s="21"/>
      <c r="LAC504" s="21"/>
      <c r="LAD504" s="21"/>
      <c r="LAE504" s="21"/>
      <c r="LAF504" s="21"/>
      <c r="LAG504" s="21"/>
      <c r="LAH504" s="21"/>
      <c r="LAI504" s="21"/>
      <c r="LAJ504" s="21"/>
      <c r="LAK504" s="21"/>
      <c r="LAL504" s="21"/>
      <c r="LAM504" s="21"/>
      <c r="LAN504" s="21"/>
      <c r="LAO504" s="21"/>
      <c r="LAP504" s="21"/>
      <c r="LAQ504" s="21"/>
      <c r="LAR504" s="21"/>
      <c r="LAS504" s="21"/>
      <c r="LAT504" s="21"/>
      <c r="LAU504" s="21"/>
      <c r="LAV504" s="21"/>
      <c r="LAW504" s="21"/>
      <c r="LAX504" s="21"/>
      <c r="LAY504" s="21"/>
      <c r="LAZ504" s="21"/>
      <c r="LBA504" s="21"/>
      <c r="LBB504" s="21"/>
      <c r="LBC504" s="21"/>
      <c r="LBD504" s="21"/>
      <c r="LBE504" s="21"/>
      <c r="LBF504" s="21"/>
      <c r="LBG504" s="21"/>
      <c r="LBH504" s="21"/>
      <c r="LBI504" s="21"/>
      <c r="LBJ504" s="21"/>
      <c r="LBK504" s="21"/>
      <c r="LBL504" s="21"/>
      <c r="LBM504" s="21"/>
      <c r="LBN504" s="21"/>
      <c r="LBO504" s="21"/>
      <c r="LBP504" s="21"/>
      <c r="LBQ504" s="21"/>
      <c r="LBR504" s="21"/>
      <c r="LBS504" s="21"/>
      <c r="LBT504" s="21"/>
      <c r="LBU504" s="21"/>
      <c r="LBV504" s="21"/>
      <c r="LBW504" s="21"/>
      <c r="LBX504" s="21"/>
      <c r="LBY504" s="21"/>
      <c r="LBZ504" s="21"/>
      <c r="LCA504" s="21"/>
      <c r="LCB504" s="21"/>
      <c r="LCC504" s="21"/>
      <c r="LCD504" s="21"/>
      <c r="LCE504" s="21"/>
      <c r="LCF504" s="21"/>
      <c r="LCG504" s="21"/>
      <c r="LCH504" s="21"/>
      <c r="LCI504" s="21"/>
      <c r="LCJ504" s="21"/>
      <c r="LCK504" s="21"/>
      <c r="LCL504" s="21"/>
      <c r="LCM504" s="21"/>
      <c r="LCN504" s="21"/>
      <c r="LCO504" s="21"/>
      <c r="LCP504" s="21"/>
      <c r="LCQ504" s="21"/>
      <c r="LCR504" s="21"/>
      <c r="LCS504" s="21"/>
      <c r="LCT504" s="21"/>
      <c r="LCU504" s="21"/>
      <c r="LCV504" s="21"/>
      <c r="LCW504" s="21"/>
      <c r="LCX504" s="21"/>
      <c r="LCY504" s="21"/>
      <c r="LCZ504" s="21"/>
      <c r="LDA504" s="21"/>
      <c r="LDB504" s="21"/>
      <c r="LDC504" s="21"/>
      <c r="LDD504" s="21"/>
      <c r="LDE504" s="21"/>
      <c r="LDF504" s="21"/>
      <c r="LDG504" s="21"/>
      <c r="LDH504" s="21"/>
      <c r="LDI504" s="21"/>
      <c r="LDJ504" s="21"/>
      <c r="LDK504" s="21"/>
      <c r="LDL504" s="21"/>
      <c r="LDM504" s="21"/>
      <c r="LDN504" s="21"/>
      <c r="LDO504" s="21"/>
      <c r="LDP504" s="21"/>
      <c r="LDQ504" s="21"/>
      <c r="LDR504" s="21"/>
      <c r="LDS504" s="21"/>
      <c r="LDT504" s="21"/>
      <c r="LDU504" s="21"/>
      <c r="LDV504" s="21"/>
      <c r="LDW504" s="21"/>
      <c r="LDX504" s="21"/>
      <c r="LDY504" s="21"/>
      <c r="LDZ504" s="21"/>
      <c r="LEA504" s="21"/>
      <c r="LEB504" s="21"/>
      <c r="LEC504" s="21"/>
      <c r="LED504" s="21"/>
      <c r="LEE504" s="21"/>
      <c r="LEF504" s="21"/>
      <c r="LEG504" s="21"/>
      <c r="LEH504" s="21"/>
      <c r="LEI504" s="21"/>
      <c r="LEJ504" s="21"/>
      <c r="LEK504" s="21"/>
      <c r="LEL504" s="21"/>
      <c r="LEM504" s="21"/>
      <c r="LEN504" s="21"/>
      <c r="LEO504" s="21"/>
      <c r="LEP504" s="21"/>
      <c r="LEQ504" s="21"/>
      <c r="LER504" s="21"/>
      <c r="LES504" s="21"/>
      <c r="LET504" s="21"/>
      <c r="LEU504" s="21"/>
      <c r="LEV504" s="21"/>
      <c r="LEW504" s="21"/>
      <c r="LEX504" s="21"/>
      <c r="LEY504" s="21"/>
      <c r="LEZ504" s="21"/>
      <c r="LFA504" s="21"/>
      <c r="LFB504" s="21"/>
      <c r="LFC504" s="21"/>
      <c r="LFD504" s="21"/>
      <c r="LFE504" s="21"/>
      <c r="LFF504" s="21"/>
      <c r="LFG504" s="21"/>
      <c r="LFH504" s="21"/>
      <c r="LFI504" s="21"/>
      <c r="LFJ504" s="21"/>
      <c r="LFK504" s="21"/>
      <c r="LFL504" s="21"/>
      <c r="LFM504" s="21"/>
      <c r="LFN504" s="21"/>
      <c r="LFO504" s="21"/>
      <c r="LFP504" s="21"/>
      <c r="LFQ504" s="21"/>
      <c r="LFR504" s="21"/>
      <c r="LFS504" s="21"/>
      <c r="LFT504" s="21"/>
      <c r="LFU504" s="21"/>
      <c r="LFV504" s="21"/>
      <c r="LFW504" s="21"/>
      <c r="LFX504" s="21"/>
      <c r="LFY504" s="21"/>
      <c r="LFZ504" s="21"/>
      <c r="LGA504" s="21"/>
      <c r="LGB504" s="21"/>
      <c r="LGC504" s="21"/>
      <c r="LGD504" s="21"/>
      <c r="LGE504" s="21"/>
      <c r="LGF504" s="21"/>
      <c r="LGG504" s="21"/>
      <c r="LGH504" s="21"/>
      <c r="LGI504" s="21"/>
      <c r="LGJ504" s="21"/>
      <c r="LGK504" s="21"/>
      <c r="LGL504" s="21"/>
      <c r="LGM504" s="21"/>
      <c r="LGN504" s="21"/>
      <c r="LGO504" s="21"/>
      <c r="LGP504" s="21"/>
      <c r="LGQ504" s="21"/>
      <c r="LGR504" s="21"/>
      <c r="LGS504" s="21"/>
      <c r="LGT504" s="21"/>
      <c r="LGU504" s="21"/>
      <c r="LGV504" s="21"/>
      <c r="LGW504" s="21"/>
      <c r="LGX504" s="21"/>
      <c r="LGY504" s="21"/>
      <c r="LGZ504" s="21"/>
      <c r="LHA504" s="21"/>
      <c r="LHB504" s="21"/>
      <c r="LHC504" s="21"/>
      <c r="LHD504" s="21"/>
      <c r="LHE504" s="21"/>
      <c r="LHF504" s="21"/>
      <c r="LHG504" s="21"/>
      <c r="LHH504" s="21"/>
      <c r="LHI504" s="21"/>
      <c r="LHJ504" s="21"/>
      <c r="LHK504" s="21"/>
      <c r="LHL504" s="21"/>
      <c r="LHM504" s="21"/>
      <c r="LHN504" s="21"/>
      <c r="LHO504" s="21"/>
      <c r="LHP504" s="21"/>
      <c r="LHQ504" s="21"/>
      <c r="LHR504" s="21"/>
      <c r="LHS504" s="21"/>
      <c r="LHT504" s="21"/>
      <c r="LHU504" s="21"/>
      <c r="LHV504" s="21"/>
      <c r="LHW504" s="21"/>
      <c r="LHX504" s="21"/>
      <c r="LHY504" s="21"/>
      <c r="LHZ504" s="21"/>
      <c r="LIA504" s="21"/>
      <c r="LIB504" s="21"/>
      <c r="LIC504" s="21"/>
      <c r="LID504" s="21"/>
      <c r="LIE504" s="21"/>
      <c r="LIF504" s="21"/>
      <c r="LIG504" s="21"/>
      <c r="LIH504" s="21"/>
      <c r="LII504" s="21"/>
      <c r="LIJ504" s="21"/>
      <c r="LIK504" s="21"/>
      <c r="LIL504" s="21"/>
      <c r="LIM504" s="21"/>
      <c r="LIN504" s="21"/>
      <c r="LIO504" s="21"/>
      <c r="LIP504" s="21"/>
      <c r="LIQ504" s="21"/>
      <c r="LIR504" s="21"/>
      <c r="LIS504" s="21"/>
      <c r="LIT504" s="21"/>
      <c r="LIU504" s="21"/>
      <c r="LIV504" s="21"/>
      <c r="LIW504" s="21"/>
      <c r="LIX504" s="21"/>
      <c r="LIY504" s="21"/>
      <c r="LIZ504" s="21"/>
      <c r="LJA504" s="21"/>
      <c r="LJB504" s="21"/>
      <c r="LJC504" s="21"/>
      <c r="LJD504" s="21"/>
      <c r="LJE504" s="21"/>
      <c r="LJF504" s="21"/>
      <c r="LJG504" s="21"/>
      <c r="LJH504" s="21"/>
      <c r="LJI504" s="21"/>
      <c r="LJJ504" s="21"/>
      <c r="LJK504" s="21"/>
      <c r="LJL504" s="21"/>
      <c r="LJM504" s="21"/>
      <c r="LJN504" s="21"/>
      <c r="LJO504" s="21"/>
      <c r="LJP504" s="21"/>
      <c r="LJQ504" s="21"/>
      <c r="LJR504" s="21"/>
      <c r="LJS504" s="21"/>
      <c r="LJT504" s="21"/>
      <c r="LJU504" s="21"/>
      <c r="LJV504" s="21"/>
      <c r="LJW504" s="21"/>
      <c r="LJX504" s="21"/>
      <c r="LJY504" s="21"/>
      <c r="LJZ504" s="21"/>
      <c r="LKA504" s="21"/>
      <c r="LKB504" s="21"/>
      <c r="LKC504" s="21"/>
      <c r="LKD504" s="21"/>
      <c r="LKE504" s="21"/>
      <c r="LKF504" s="21"/>
      <c r="LKG504" s="21"/>
      <c r="LKH504" s="21"/>
      <c r="LKI504" s="21"/>
      <c r="LKJ504" s="21"/>
      <c r="LKK504" s="21"/>
      <c r="LKL504" s="21"/>
      <c r="LKM504" s="21"/>
      <c r="LKN504" s="21"/>
      <c r="LKO504" s="21"/>
      <c r="LKP504" s="21"/>
      <c r="LKQ504" s="21"/>
      <c r="LKR504" s="21"/>
      <c r="LKS504" s="21"/>
      <c r="LKT504" s="21"/>
      <c r="LKU504" s="21"/>
      <c r="LKV504" s="21"/>
      <c r="LKW504" s="21"/>
      <c r="LKX504" s="21"/>
      <c r="LKY504" s="21"/>
      <c r="LKZ504" s="21"/>
      <c r="LLA504" s="21"/>
      <c r="LLB504" s="21"/>
      <c r="LLC504" s="21"/>
      <c r="LLD504" s="21"/>
      <c r="LLE504" s="21"/>
      <c r="LLF504" s="21"/>
      <c r="LLG504" s="21"/>
      <c r="LLH504" s="21"/>
      <c r="LLI504" s="21"/>
      <c r="LLJ504" s="21"/>
      <c r="LLK504" s="21"/>
      <c r="LLL504" s="21"/>
      <c r="LLM504" s="21"/>
      <c r="LLN504" s="21"/>
      <c r="LLO504" s="21"/>
      <c r="LLP504" s="21"/>
      <c r="LLQ504" s="21"/>
      <c r="LLR504" s="21"/>
      <c r="LLS504" s="21"/>
      <c r="LLT504" s="21"/>
      <c r="LLU504" s="21"/>
      <c r="LLV504" s="21"/>
      <c r="LLW504" s="21"/>
      <c r="LLX504" s="21"/>
      <c r="LLY504" s="21"/>
      <c r="LLZ504" s="21"/>
      <c r="LMA504" s="21"/>
      <c r="LMB504" s="21"/>
      <c r="LMC504" s="21"/>
      <c r="LMD504" s="21"/>
      <c r="LME504" s="21"/>
      <c r="LMF504" s="21"/>
      <c r="LMG504" s="21"/>
      <c r="LMH504" s="21"/>
      <c r="LMI504" s="21"/>
      <c r="LMJ504" s="21"/>
      <c r="LMK504" s="21"/>
      <c r="LML504" s="21"/>
      <c r="LMM504" s="21"/>
      <c r="LMN504" s="21"/>
      <c r="LMO504" s="21"/>
      <c r="LMP504" s="21"/>
      <c r="LMQ504" s="21"/>
      <c r="LMR504" s="21"/>
      <c r="LMS504" s="21"/>
      <c r="LMT504" s="21"/>
      <c r="LMU504" s="21"/>
      <c r="LMV504" s="21"/>
      <c r="LMW504" s="21"/>
      <c r="LMX504" s="21"/>
      <c r="LMY504" s="21"/>
      <c r="LMZ504" s="21"/>
      <c r="LNA504" s="21"/>
      <c r="LNB504" s="21"/>
      <c r="LNC504" s="21"/>
      <c r="LND504" s="21"/>
      <c r="LNE504" s="21"/>
      <c r="LNF504" s="21"/>
      <c r="LNG504" s="21"/>
      <c r="LNH504" s="21"/>
      <c r="LNI504" s="21"/>
      <c r="LNJ504" s="21"/>
      <c r="LNK504" s="21"/>
      <c r="LNL504" s="21"/>
      <c r="LNM504" s="21"/>
      <c r="LNN504" s="21"/>
      <c r="LNO504" s="21"/>
      <c r="LNP504" s="21"/>
      <c r="LNQ504" s="21"/>
      <c r="LNR504" s="21"/>
      <c r="LNS504" s="21"/>
      <c r="LNT504" s="21"/>
      <c r="LNU504" s="21"/>
      <c r="LNV504" s="21"/>
      <c r="LNW504" s="21"/>
      <c r="LNX504" s="21"/>
      <c r="LNY504" s="21"/>
      <c r="LNZ504" s="21"/>
      <c r="LOA504" s="21"/>
      <c r="LOB504" s="21"/>
      <c r="LOC504" s="21"/>
      <c r="LOD504" s="21"/>
      <c r="LOE504" s="21"/>
      <c r="LOF504" s="21"/>
      <c r="LOG504" s="21"/>
      <c r="LOH504" s="21"/>
      <c r="LOI504" s="21"/>
      <c r="LOJ504" s="21"/>
      <c r="LOK504" s="21"/>
      <c r="LOL504" s="21"/>
      <c r="LOM504" s="21"/>
      <c r="LON504" s="21"/>
      <c r="LOO504" s="21"/>
      <c r="LOP504" s="21"/>
      <c r="LOQ504" s="21"/>
      <c r="LOR504" s="21"/>
      <c r="LOS504" s="21"/>
      <c r="LOT504" s="21"/>
      <c r="LOU504" s="21"/>
      <c r="LOV504" s="21"/>
      <c r="LOW504" s="21"/>
      <c r="LOX504" s="21"/>
      <c r="LOY504" s="21"/>
      <c r="LOZ504" s="21"/>
      <c r="LPA504" s="21"/>
      <c r="LPB504" s="21"/>
      <c r="LPC504" s="21"/>
      <c r="LPD504" s="21"/>
      <c r="LPE504" s="21"/>
      <c r="LPF504" s="21"/>
      <c r="LPG504" s="21"/>
      <c r="LPH504" s="21"/>
      <c r="LPI504" s="21"/>
      <c r="LPJ504" s="21"/>
      <c r="LPK504" s="21"/>
      <c r="LPL504" s="21"/>
      <c r="LPM504" s="21"/>
      <c r="LPN504" s="21"/>
      <c r="LPO504" s="21"/>
      <c r="LPP504" s="21"/>
      <c r="LPQ504" s="21"/>
      <c r="LPR504" s="21"/>
      <c r="LPS504" s="21"/>
      <c r="LPT504" s="21"/>
      <c r="LPU504" s="21"/>
      <c r="LPV504" s="21"/>
      <c r="LPW504" s="21"/>
      <c r="LPX504" s="21"/>
      <c r="LPY504" s="21"/>
      <c r="LPZ504" s="21"/>
      <c r="LQA504" s="21"/>
      <c r="LQB504" s="21"/>
      <c r="LQC504" s="21"/>
      <c r="LQD504" s="21"/>
      <c r="LQE504" s="21"/>
      <c r="LQF504" s="21"/>
      <c r="LQG504" s="21"/>
      <c r="LQH504" s="21"/>
      <c r="LQI504" s="21"/>
      <c r="LQJ504" s="21"/>
      <c r="LQK504" s="21"/>
      <c r="LQL504" s="21"/>
      <c r="LQM504" s="21"/>
      <c r="LQN504" s="21"/>
      <c r="LQO504" s="21"/>
      <c r="LQP504" s="21"/>
      <c r="LQQ504" s="21"/>
      <c r="LQR504" s="21"/>
      <c r="LQS504" s="21"/>
      <c r="LQT504" s="21"/>
      <c r="LQU504" s="21"/>
      <c r="LQV504" s="21"/>
      <c r="LQW504" s="21"/>
      <c r="LQX504" s="21"/>
      <c r="LQY504" s="21"/>
      <c r="LQZ504" s="21"/>
      <c r="LRA504" s="21"/>
      <c r="LRB504" s="21"/>
      <c r="LRC504" s="21"/>
      <c r="LRD504" s="21"/>
      <c r="LRE504" s="21"/>
      <c r="LRF504" s="21"/>
      <c r="LRG504" s="21"/>
      <c r="LRH504" s="21"/>
      <c r="LRI504" s="21"/>
      <c r="LRJ504" s="21"/>
      <c r="LRK504" s="21"/>
      <c r="LRL504" s="21"/>
      <c r="LRM504" s="21"/>
      <c r="LRN504" s="21"/>
      <c r="LRO504" s="21"/>
      <c r="LRP504" s="21"/>
      <c r="LRQ504" s="21"/>
      <c r="LRR504" s="21"/>
      <c r="LRS504" s="21"/>
      <c r="LRT504" s="21"/>
      <c r="LRU504" s="21"/>
      <c r="LRV504" s="21"/>
      <c r="LRW504" s="21"/>
      <c r="LRX504" s="21"/>
      <c r="LRY504" s="21"/>
      <c r="LRZ504" s="21"/>
      <c r="LSA504" s="21"/>
      <c r="LSB504" s="21"/>
      <c r="LSC504" s="21"/>
      <c r="LSD504" s="21"/>
      <c r="LSE504" s="21"/>
      <c r="LSF504" s="21"/>
      <c r="LSG504" s="21"/>
      <c r="LSH504" s="21"/>
      <c r="LSI504" s="21"/>
      <c r="LSJ504" s="21"/>
      <c r="LSK504" s="21"/>
      <c r="LSL504" s="21"/>
      <c r="LSM504" s="21"/>
      <c r="LSN504" s="21"/>
      <c r="LSO504" s="21"/>
      <c r="LSP504" s="21"/>
      <c r="LSQ504" s="21"/>
      <c r="LSR504" s="21"/>
      <c r="LSS504" s="21"/>
      <c r="LST504" s="21"/>
      <c r="LSU504" s="21"/>
      <c r="LSV504" s="21"/>
      <c r="LSW504" s="21"/>
      <c r="LSX504" s="21"/>
      <c r="LSY504" s="21"/>
      <c r="LSZ504" s="21"/>
      <c r="LTA504" s="21"/>
      <c r="LTB504" s="21"/>
      <c r="LTC504" s="21"/>
      <c r="LTD504" s="21"/>
      <c r="LTE504" s="21"/>
      <c r="LTF504" s="21"/>
      <c r="LTG504" s="21"/>
      <c r="LTH504" s="21"/>
      <c r="LTI504" s="21"/>
      <c r="LTJ504" s="21"/>
      <c r="LTK504" s="21"/>
      <c r="LTL504" s="21"/>
      <c r="LTM504" s="21"/>
      <c r="LTN504" s="21"/>
      <c r="LTO504" s="21"/>
      <c r="LTP504" s="21"/>
      <c r="LTQ504" s="21"/>
      <c r="LTR504" s="21"/>
      <c r="LTS504" s="21"/>
      <c r="LTT504" s="21"/>
      <c r="LTU504" s="21"/>
      <c r="LTV504" s="21"/>
      <c r="LTW504" s="21"/>
      <c r="LTX504" s="21"/>
      <c r="LTY504" s="21"/>
      <c r="LTZ504" s="21"/>
      <c r="LUA504" s="21"/>
      <c r="LUB504" s="21"/>
      <c r="LUC504" s="21"/>
      <c r="LUD504" s="21"/>
      <c r="LUE504" s="21"/>
      <c r="LUF504" s="21"/>
      <c r="LUG504" s="21"/>
      <c r="LUH504" s="21"/>
      <c r="LUI504" s="21"/>
      <c r="LUJ504" s="21"/>
      <c r="LUK504" s="21"/>
      <c r="LUL504" s="21"/>
      <c r="LUM504" s="21"/>
      <c r="LUN504" s="21"/>
      <c r="LUO504" s="21"/>
      <c r="LUP504" s="21"/>
      <c r="LUQ504" s="21"/>
      <c r="LUR504" s="21"/>
      <c r="LUS504" s="21"/>
      <c r="LUT504" s="21"/>
      <c r="LUU504" s="21"/>
      <c r="LUV504" s="21"/>
      <c r="LUW504" s="21"/>
      <c r="LUX504" s="21"/>
      <c r="LUY504" s="21"/>
      <c r="LUZ504" s="21"/>
      <c r="LVA504" s="21"/>
      <c r="LVB504" s="21"/>
      <c r="LVC504" s="21"/>
      <c r="LVD504" s="21"/>
      <c r="LVE504" s="21"/>
      <c r="LVF504" s="21"/>
      <c r="LVG504" s="21"/>
      <c r="LVH504" s="21"/>
      <c r="LVI504" s="21"/>
      <c r="LVJ504" s="21"/>
      <c r="LVK504" s="21"/>
      <c r="LVL504" s="21"/>
      <c r="LVM504" s="21"/>
      <c r="LVN504" s="21"/>
      <c r="LVO504" s="21"/>
      <c r="LVP504" s="21"/>
      <c r="LVQ504" s="21"/>
      <c r="LVR504" s="21"/>
      <c r="LVS504" s="21"/>
      <c r="LVT504" s="21"/>
      <c r="LVU504" s="21"/>
      <c r="LVV504" s="21"/>
      <c r="LVW504" s="21"/>
      <c r="LVX504" s="21"/>
      <c r="LVY504" s="21"/>
      <c r="LVZ504" s="21"/>
      <c r="LWA504" s="21"/>
      <c r="LWB504" s="21"/>
      <c r="LWC504" s="21"/>
      <c r="LWD504" s="21"/>
      <c r="LWE504" s="21"/>
      <c r="LWF504" s="21"/>
      <c r="LWG504" s="21"/>
      <c r="LWH504" s="21"/>
      <c r="LWI504" s="21"/>
      <c r="LWJ504" s="21"/>
      <c r="LWK504" s="21"/>
      <c r="LWL504" s="21"/>
      <c r="LWM504" s="21"/>
      <c r="LWN504" s="21"/>
      <c r="LWO504" s="21"/>
      <c r="LWP504" s="21"/>
      <c r="LWQ504" s="21"/>
      <c r="LWR504" s="21"/>
      <c r="LWS504" s="21"/>
      <c r="LWT504" s="21"/>
      <c r="LWU504" s="21"/>
      <c r="LWV504" s="21"/>
      <c r="LWW504" s="21"/>
      <c r="LWX504" s="21"/>
      <c r="LWY504" s="21"/>
      <c r="LWZ504" s="21"/>
      <c r="LXA504" s="21"/>
      <c r="LXB504" s="21"/>
      <c r="LXC504" s="21"/>
      <c r="LXD504" s="21"/>
      <c r="LXE504" s="21"/>
      <c r="LXF504" s="21"/>
      <c r="LXG504" s="21"/>
      <c r="LXH504" s="21"/>
      <c r="LXI504" s="21"/>
      <c r="LXJ504" s="21"/>
      <c r="LXK504" s="21"/>
      <c r="LXL504" s="21"/>
      <c r="LXM504" s="21"/>
      <c r="LXN504" s="21"/>
      <c r="LXO504" s="21"/>
      <c r="LXP504" s="21"/>
      <c r="LXQ504" s="21"/>
      <c r="LXR504" s="21"/>
      <c r="LXS504" s="21"/>
      <c r="LXT504" s="21"/>
      <c r="LXU504" s="21"/>
      <c r="LXV504" s="21"/>
      <c r="LXW504" s="21"/>
      <c r="LXX504" s="21"/>
      <c r="LXY504" s="21"/>
      <c r="LXZ504" s="21"/>
      <c r="LYA504" s="21"/>
      <c r="LYB504" s="21"/>
      <c r="LYC504" s="21"/>
      <c r="LYD504" s="21"/>
      <c r="LYE504" s="21"/>
      <c r="LYF504" s="21"/>
      <c r="LYG504" s="21"/>
      <c r="LYH504" s="21"/>
      <c r="LYI504" s="21"/>
      <c r="LYJ504" s="21"/>
      <c r="LYK504" s="21"/>
      <c r="LYL504" s="21"/>
      <c r="LYM504" s="21"/>
      <c r="LYN504" s="21"/>
      <c r="LYO504" s="21"/>
      <c r="LYP504" s="21"/>
      <c r="LYQ504" s="21"/>
      <c r="LYR504" s="21"/>
      <c r="LYS504" s="21"/>
      <c r="LYT504" s="21"/>
      <c r="LYU504" s="21"/>
      <c r="LYV504" s="21"/>
      <c r="LYW504" s="21"/>
      <c r="LYX504" s="21"/>
      <c r="LYY504" s="21"/>
      <c r="LYZ504" s="21"/>
      <c r="LZA504" s="21"/>
      <c r="LZB504" s="21"/>
      <c r="LZC504" s="21"/>
      <c r="LZD504" s="21"/>
      <c r="LZE504" s="21"/>
      <c r="LZF504" s="21"/>
      <c r="LZG504" s="21"/>
      <c r="LZH504" s="21"/>
      <c r="LZI504" s="21"/>
      <c r="LZJ504" s="21"/>
      <c r="LZK504" s="21"/>
      <c r="LZL504" s="21"/>
      <c r="LZM504" s="21"/>
      <c r="LZN504" s="21"/>
      <c r="LZO504" s="21"/>
      <c r="LZP504" s="21"/>
      <c r="LZQ504" s="21"/>
      <c r="LZR504" s="21"/>
      <c r="LZS504" s="21"/>
      <c r="LZT504" s="21"/>
      <c r="LZU504" s="21"/>
      <c r="LZV504" s="21"/>
      <c r="LZW504" s="21"/>
      <c r="LZX504" s="21"/>
      <c r="LZY504" s="21"/>
      <c r="LZZ504" s="21"/>
      <c r="MAA504" s="21"/>
      <c r="MAB504" s="21"/>
      <c r="MAC504" s="21"/>
      <c r="MAD504" s="21"/>
      <c r="MAE504" s="21"/>
      <c r="MAF504" s="21"/>
      <c r="MAG504" s="21"/>
      <c r="MAH504" s="21"/>
      <c r="MAI504" s="21"/>
      <c r="MAJ504" s="21"/>
      <c r="MAK504" s="21"/>
      <c r="MAL504" s="21"/>
      <c r="MAM504" s="21"/>
      <c r="MAN504" s="21"/>
      <c r="MAO504" s="21"/>
      <c r="MAP504" s="21"/>
      <c r="MAQ504" s="21"/>
      <c r="MAR504" s="21"/>
      <c r="MAS504" s="21"/>
      <c r="MAT504" s="21"/>
      <c r="MAU504" s="21"/>
      <c r="MAV504" s="21"/>
      <c r="MAW504" s="21"/>
      <c r="MAX504" s="21"/>
      <c r="MAY504" s="21"/>
      <c r="MAZ504" s="21"/>
      <c r="MBA504" s="21"/>
      <c r="MBB504" s="21"/>
      <c r="MBC504" s="21"/>
      <c r="MBD504" s="21"/>
      <c r="MBE504" s="21"/>
      <c r="MBF504" s="21"/>
      <c r="MBG504" s="21"/>
      <c r="MBH504" s="21"/>
      <c r="MBI504" s="21"/>
      <c r="MBJ504" s="21"/>
      <c r="MBK504" s="21"/>
      <c r="MBL504" s="21"/>
      <c r="MBM504" s="21"/>
      <c r="MBN504" s="21"/>
      <c r="MBO504" s="21"/>
      <c r="MBP504" s="21"/>
      <c r="MBQ504" s="21"/>
      <c r="MBR504" s="21"/>
      <c r="MBS504" s="21"/>
      <c r="MBT504" s="21"/>
      <c r="MBU504" s="21"/>
      <c r="MBV504" s="21"/>
      <c r="MBW504" s="21"/>
      <c r="MBX504" s="21"/>
      <c r="MBY504" s="21"/>
      <c r="MBZ504" s="21"/>
      <c r="MCA504" s="21"/>
      <c r="MCB504" s="21"/>
      <c r="MCC504" s="21"/>
      <c r="MCD504" s="21"/>
      <c r="MCE504" s="21"/>
      <c r="MCF504" s="21"/>
      <c r="MCG504" s="21"/>
      <c r="MCH504" s="21"/>
      <c r="MCI504" s="21"/>
      <c r="MCJ504" s="21"/>
      <c r="MCK504" s="21"/>
      <c r="MCL504" s="21"/>
      <c r="MCM504" s="21"/>
      <c r="MCN504" s="21"/>
      <c r="MCO504" s="21"/>
      <c r="MCP504" s="21"/>
      <c r="MCQ504" s="21"/>
      <c r="MCR504" s="21"/>
      <c r="MCS504" s="21"/>
      <c r="MCT504" s="21"/>
      <c r="MCU504" s="21"/>
      <c r="MCV504" s="21"/>
      <c r="MCW504" s="21"/>
      <c r="MCX504" s="21"/>
      <c r="MCY504" s="21"/>
      <c r="MCZ504" s="21"/>
      <c r="MDA504" s="21"/>
      <c r="MDB504" s="21"/>
      <c r="MDC504" s="21"/>
      <c r="MDD504" s="21"/>
      <c r="MDE504" s="21"/>
      <c r="MDF504" s="21"/>
      <c r="MDG504" s="21"/>
      <c r="MDH504" s="21"/>
      <c r="MDI504" s="21"/>
      <c r="MDJ504" s="21"/>
      <c r="MDK504" s="21"/>
      <c r="MDL504" s="21"/>
      <c r="MDM504" s="21"/>
      <c r="MDN504" s="21"/>
      <c r="MDO504" s="21"/>
      <c r="MDP504" s="21"/>
      <c r="MDQ504" s="21"/>
      <c r="MDR504" s="21"/>
      <c r="MDS504" s="21"/>
      <c r="MDT504" s="21"/>
      <c r="MDU504" s="21"/>
      <c r="MDV504" s="21"/>
      <c r="MDW504" s="21"/>
      <c r="MDX504" s="21"/>
      <c r="MDY504" s="21"/>
      <c r="MDZ504" s="21"/>
      <c r="MEA504" s="21"/>
      <c r="MEB504" s="21"/>
      <c r="MEC504" s="21"/>
      <c r="MED504" s="21"/>
      <c r="MEE504" s="21"/>
      <c r="MEF504" s="21"/>
      <c r="MEG504" s="21"/>
      <c r="MEH504" s="21"/>
      <c r="MEI504" s="21"/>
      <c r="MEJ504" s="21"/>
      <c r="MEK504" s="21"/>
      <c r="MEL504" s="21"/>
      <c r="MEM504" s="21"/>
      <c r="MEN504" s="21"/>
      <c r="MEO504" s="21"/>
      <c r="MEP504" s="21"/>
      <c r="MEQ504" s="21"/>
      <c r="MER504" s="21"/>
      <c r="MES504" s="21"/>
      <c r="MET504" s="21"/>
      <c r="MEU504" s="21"/>
      <c r="MEV504" s="21"/>
      <c r="MEW504" s="21"/>
      <c r="MEX504" s="21"/>
      <c r="MEY504" s="21"/>
      <c r="MEZ504" s="21"/>
      <c r="MFA504" s="21"/>
      <c r="MFB504" s="21"/>
      <c r="MFC504" s="21"/>
      <c r="MFD504" s="21"/>
      <c r="MFE504" s="21"/>
      <c r="MFF504" s="21"/>
      <c r="MFG504" s="21"/>
      <c r="MFH504" s="21"/>
      <c r="MFI504" s="21"/>
      <c r="MFJ504" s="21"/>
      <c r="MFK504" s="21"/>
      <c r="MFL504" s="21"/>
      <c r="MFM504" s="21"/>
      <c r="MFN504" s="21"/>
      <c r="MFO504" s="21"/>
      <c r="MFP504" s="21"/>
      <c r="MFQ504" s="21"/>
      <c r="MFR504" s="21"/>
      <c r="MFS504" s="21"/>
      <c r="MFT504" s="21"/>
      <c r="MFU504" s="21"/>
      <c r="MFV504" s="21"/>
      <c r="MFW504" s="21"/>
      <c r="MFX504" s="21"/>
      <c r="MFY504" s="21"/>
      <c r="MFZ504" s="21"/>
      <c r="MGA504" s="21"/>
      <c r="MGB504" s="21"/>
      <c r="MGC504" s="21"/>
      <c r="MGD504" s="21"/>
      <c r="MGE504" s="21"/>
      <c r="MGF504" s="21"/>
      <c r="MGG504" s="21"/>
      <c r="MGH504" s="21"/>
      <c r="MGI504" s="21"/>
      <c r="MGJ504" s="21"/>
      <c r="MGK504" s="21"/>
      <c r="MGL504" s="21"/>
      <c r="MGM504" s="21"/>
      <c r="MGN504" s="21"/>
      <c r="MGO504" s="21"/>
      <c r="MGP504" s="21"/>
      <c r="MGQ504" s="21"/>
      <c r="MGR504" s="21"/>
      <c r="MGS504" s="21"/>
      <c r="MGT504" s="21"/>
      <c r="MGU504" s="21"/>
      <c r="MGV504" s="21"/>
      <c r="MGW504" s="21"/>
      <c r="MGX504" s="21"/>
      <c r="MGY504" s="21"/>
      <c r="MGZ504" s="21"/>
      <c r="MHA504" s="21"/>
      <c r="MHB504" s="21"/>
      <c r="MHC504" s="21"/>
      <c r="MHD504" s="21"/>
      <c r="MHE504" s="21"/>
      <c r="MHF504" s="21"/>
      <c r="MHG504" s="21"/>
      <c r="MHH504" s="21"/>
      <c r="MHI504" s="21"/>
      <c r="MHJ504" s="21"/>
      <c r="MHK504" s="21"/>
      <c r="MHL504" s="21"/>
      <c r="MHM504" s="21"/>
      <c r="MHN504" s="21"/>
      <c r="MHO504" s="21"/>
      <c r="MHP504" s="21"/>
      <c r="MHQ504" s="21"/>
      <c r="MHR504" s="21"/>
      <c r="MHS504" s="21"/>
      <c r="MHT504" s="21"/>
      <c r="MHU504" s="21"/>
      <c r="MHV504" s="21"/>
      <c r="MHW504" s="21"/>
      <c r="MHX504" s="21"/>
      <c r="MHY504" s="21"/>
      <c r="MHZ504" s="21"/>
      <c r="MIA504" s="21"/>
      <c r="MIB504" s="21"/>
      <c r="MIC504" s="21"/>
      <c r="MID504" s="21"/>
      <c r="MIE504" s="21"/>
      <c r="MIF504" s="21"/>
      <c r="MIG504" s="21"/>
      <c r="MIH504" s="21"/>
      <c r="MII504" s="21"/>
      <c r="MIJ504" s="21"/>
      <c r="MIK504" s="21"/>
      <c r="MIL504" s="21"/>
      <c r="MIM504" s="21"/>
      <c r="MIN504" s="21"/>
      <c r="MIO504" s="21"/>
      <c r="MIP504" s="21"/>
      <c r="MIQ504" s="21"/>
      <c r="MIR504" s="21"/>
      <c r="MIS504" s="21"/>
      <c r="MIT504" s="21"/>
      <c r="MIU504" s="21"/>
      <c r="MIV504" s="21"/>
      <c r="MIW504" s="21"/>
      <c r="MIX504" s="21"/>
      <c r="MIY504" s="21"/>
      <c r="MIZ504" s="21"/>
      <c r="MJA504" s="21"/>
      <c r="MJB504" s="21"/>
      <c r="MJC504" s="21"/>
      <c r="MJD504" s="21"/>
      <c r="MJE504" s="21"/>
      <c r="MJF504" s="21"/>
      <c r="MJG504" s="21"/>
      <c r="MJH504" s="21"/>
      <c r="MJI504" s="21"/>
      <c r="MJJ504" s="21"/>
      <c r="MJK504" s="21"/>
      <c r="MJL504" s="21"/>
      <c r="MJM504" s="21"/>
      <c r="MJN504" s="21"/>
      <c r="MJO504" s="21"/>
      <c r="MJP504" s="21"/>
      <c r="MJQ504" s="21"/>
      <c r="MJR504" s="21"/>
      <c r="MJS504" s="21"/>
      <c r="MJT504" s="21"/>
      <c r="MJU504" s="21"/>
      <c r="MJV504" s="21"/>
      <c r="MJW504" s="21"/>
      <c r="MJX504" s="21"/>
      <c r="MJY504" s="21"/>
      <c r="MJZ504" s="21"/>
      <c r="MKA504" s="21"/>
      <c r="MKB504" s="21"/>
      <c r="MKC504" s="21"/>
      <c r="MKD504" s="21"/>
      <c r="MKE504" s="21"/>
      <c r="MKF504" s="21"/>
      <c r="MKG504" s="21"/>
      <c r="MKH504" s="21"/>
      <c r="MKI504" s="21"/>
      <c r="MKJ504" s="21"/>
      <c r="MKK504" s="21"/>
      <c r="MKL504" s="21"/>
      <c r="MKM504" s="21"/>
      <c r="MKN504" s="21"/>
      <c r="MKO504" s="21"/>
      <c r="MKP504" s="21"/>
      <c r="MKQ504" s="21"/>
      <c r="MKR504" s="21"/>
      <c r="MKS504" s="21"/>
      <c r="MKT504" s="21"/>
      <c r="MKU504" s="21"/>
      <c r="MKV504" s="21"/>
      <c r="MKW504" s="21"/>
      <c r="MKX504" s="21"/>
      <c r="MKY504" s="21"/>
      <c r="MKZ504" s="21"/>
      <c r="MLA504" s="21"/>
      <c r="MLB504" s="21"/>
      <c r="MLC504" s="21"/>
      <c r="MLD504" s="21"/>
      <c r="MLE504" s="21"/>
      <c r="MLF504" s="21"/>
      <c r="MLG504" s="21"/>
      <c r="MLH504" s="21"/>
      <c r="MLI504" s="21"/>
      <c r="MLJ504" s="21"/>
      <c r="MLK504" s="21"/>
      <c r="MLL504" s="21"/>
      <c r="MLM504" s="21"/>
      <c r="MLN504" s="21"/>
      <c r="MLO504" s="21"/>
      <c r="MLP504" s="21"/>
      <c r="MLQ504" s="21"/>
      <c r="MLR504" s="21"/>
      <c r="MLS504" s="21"/>
      <c r="MLT504" s="21"/>
      <c r="MLU504" s="21"/>
      <c r="MLV504" s="21"/>
      <c r="MLW504" s="21"/>
      <c r="MLX504" s="21"/>
      <c r="MLY504" s="21"/>
      <c r="MLZ504" s="21"/>
      <c r="MMA504" s="21"/>
      <c r="MMB504" s="21"/>
      <c r="MMC504" s="21"/>
      <c r="MMD504" s="21"/>
      <c r="MME504" s="21"/>
      <c r="MMF504" s="21"/>
      <c r="MMG504" s="21"/>
      <c r="MMH504" s="21"/>
      <c r="MMI504" s="21"/>
      <c r="MMJ504" s="21"/>
      <c r="MMK504" s="21"/>
      <c r="MML504" s="21"/>
      <c r="MMM504" s="21"/>
      <c r="MMN504" s="21"/>
      <c r="MMO504" s="21"/>
      <c r="MMP504" s="21"/>
      <c r="MMQ504" s="21"/>
      <c r="MMR504" s="21"/>
      <c r="MMS504" s="21"/>
      <c r="MMT504" s="21"/>
      <c r="MMU504" s="21"/>
      <c r="MMV504" s="21"/>
      <c r="MMW504" s="21"/>
      <c r="MMX504" s="21"/>
      <c r="MMY504" s="21"/>
      <c r="MMZ504" s="21"/>
      <c r="MNA504" s="21"/>
      <c r="MNB504" s="21"/>
      <c r="MNC504" s="21"/>
      <c r="MND504" s="21"/>
      <c r="MNE504" s="21"/>
      <c r="MNF504" s="21"/>
      <c r="MNG504" s="21"/>
      <c r="MNH504" s="21"/>
      <c r="MNI504" s="21"/>
      <c r="MNJ504" s="21"/>
      <c r="MNK504" s="21"/>
      <c r="MNL504" s="21"/>
      <c r="MNM504" s="21"/>
      <c r="MNN504" s="21"/>
      <c r="MNO504" s="21"/>
      <c r="MNP504" s="21"/>
      <c r="MNQ504" s="21"/>
      <c r="MNR504" s="21"/>
      <c r="MNS504" s="21"/>
      <c r="MNT504" s="21"/>
      <c r="MNU504" s="21"/>
      <c r="MNV504" s="21"/>
      <c r="MNW504" s="21"/>
      <c r="MNX504" s="21"/>
      <c r="MNY504" s="21"/>
      <c r="MNZ504" s="21"/>
      <c r="MOA504" s="21"/>
      <c r="MOB504" s="21"/>
      <c r="MOC504" s="21"/>
      <c r="MOD504" s="21"/>
      <c r="MOE504" s="21"/>
      <c r="MOF504" s="21"/>
      <c r="MOG504" s="21"/>
      <c r="MOH504" s="21"/>
      <c r="MOI504" s="21"/>
      <c r="MOJ504" s="21"/>
      <c r="MOK504" s="21"/>
      <c r="MOL504" s="21"/>
      <c r="MOM504" s="21"/>
      <c r="MON504" s="21"/>
      <c r="MOO504" s="21"/>
      <c r="MOP504" s="21"/>
      <c r="MOQ504" s="21"/>
      <c r="MOR504" s="21"/>
      <c r="MOS504" s="21"/>
      <c r="MOT504" s="21"/>
      <c r="MOU504" s="21"/>
      <c r="MOV504" s="21"/>
      <c r="MOW504" s="21"/>
      <c r="MOX504" s="21"/>
      <c r="MOY504" s="21"/>
      <c r="MOZ504" s="21"/>
      <c r="MPA504" s="21"/>
      <c r="MPB504" s="21"/>
      <c r="MPC504" s="21"/>
      <c r="MPD504" s="21"/>
      <c r="MPE504" s="21"/>
      <c r="MPF504" s="21"/>
      <c r="MPG504" s="21"/>
      <c r="MPH504" s="21"/>
      <c r="MPI504" s="21"/>
      <c r="MPJ504" s="21"/>
      <c r="MPK504" s="21"/>
      <c r="MPL504" s="21"/>
      <c r="MPM504" s="21"/>
      <c r="MPN504" s="21"/>
      <c r="MPO504" s="21"/>
      <c r="MPP504" s="21"/>
      <c r="MPQ504" s="21"/>
      <c r="MPR504" s="21"/>
      <c r="MPS504" s="21"/>
      <c r="MPT504" s="21"/>
      <c r="MPU504" s="21"/>
      <c r="MPV504" s="21"/>
      <c r="MPW504" s="21"/>
      <c r="MPX504" s="21"/>
      <c r="MPY504" s="21"/>
      <c r="MPZ504" s="21"/>
      <c r="MQA504" s="21"/>
      <c r="MQB504" s="21"/>
      <c r="MQC504" s="21"/>
      <c r="MQD504" s="21"/>
      <c r="MQE504" s="21"/>
      <c r="MQF504" s="21"/>
      <c r="MQG504" s="21"/>
      <c r="MQH504" s="21"/>
      <c r="MQI504" s="21"/>
      <c r="MQJ504" s="21"/>
      <c r="MQK504" s="21"/>
      <c r="MQL504" s="21"/>
      <c r="MQM504" s="21"/>
      <c r="MQN504" s="21"/>
      <c r="MQO504" s="21"/>
      <c r="MQP504" s="21"/>
      <c r="MQQ504" s="21"/>
      <c r="MQR504" s="21"/>
      <c r="MQS504" s="21"/>
      <c r="MQT504" s="21"/>
      <c r="MQU504" s="21"/>
      <c r="MQV504" s="21"/>
      <c r="MQW504" s="21"/>
      <c r="MQX504" s="21"/>
      <c r="MQY504" s="21"/>
      <c r="MQZ504" s="21"/>
      <c r="MRA504" s="21"/>
      <c r="MRB504" s="21"/>
      <c r="MRC504" s="21"/>
      <c r="MRD504" s="21"/>
      <c r="MRE504" s="21"/>
      <c r="MRF504" s="21"/>
      <c r="MRG504" s="21"/>
      <c r="MRH504" s="21"/>
      <c r="MRI504" s="21"/>
      <c r="MRJ504" s="21"/>
      <c r="MRK504" s="21"/>
      <c r="MRL504" s="21"/>
      <c r="MRM504" s="21"/>
      <c r="MRN504" s="21"/>
      <c r="MRO504" s="21"/>
      <c r="MRP504" s="21"/>
      <c r="MRQ504" s="21"/>
      <c r="MRR504" s="21"/>
      <c r="MRS504" s="21"/>
      <c r="MRT504" s="21"/>
      <c r="MRU504" s="21"/>
      <c r="MRV504" s="21"/>
      <c r="MRW504" s="21"/>
      <c r="MRX504" s="21"/>
      <c r="MRY504" s="21"/>
      <c r="MRZ504" s="21"/>
      <c r="MSA504" s="21"/>
      <c r="MSB504" s="21"/>
      <c r="MSC504" s="21"/>
      <c r="MSD504" s="21"/>
      <c r="MSE504" s="21"/>
      <c r="MSF504" s="21"/>
      <c r="MSG504" s="21"/>
      <c r="MSH504" s="21"/>
      <c r="MSI504" s="21"/>
      <c r="MSJ504" s="21"/>
      <c r="MSK504" s="21"/>
      <c r="MSL504" s="21"/>
      <c r="MSM504" s="21"/>
      <c r="MSN504" s="21"/>
      <c r="MSO504" s="21"/>
      <c r="MSP504" s="21"/>
      <c r="MSQ504" s="21"/>
      <c r="MSR504" s="21"/>
      <c r="MSS504" s="21"/>
      <c r="MST504" s="21"/>
      <c r="MSU504" s="21"/>
      <c r="MSV504" s="21"/>
      <c r="MSW504" s="21"/>
      <c r="MSX504" s="21"/>
      <c r="MSY504" s="21"/>
      <c r="MSZ504" s="21"/>
      <c r="MTA504" s="21"/>
      <c r="MTB504" s="21"/>
      <c r="MTC504" s="21"/>
      <c r="MTD504" s="21"/>
      <c r="MTE504" s="21"/>
      <c r="MTF504" s="21"/>
      <c r="MTG504" s="21"/>
      <c r="MTH504" s="21"/>
      <c r="MTI504" s="21"/>
      <c r="MTJ504" s="21"/>
      <c r="MTK504" s="21"/>
      <c r="MTL504" s="21"/>
      <c r="MTM504" s="21"/>
      <c r="MTN504" s="21"/>
      <c r="MTO504" s="21"/>
      <c r="MTP504" s="21"/>
      <c r="MTQ504" s="21"/>
      <c r="MTR504" s="21"/>
      <c r="MTS504" s="21"/>
      <c r="MTT504" s="21"/>
      <c r="MTU504" s="21"/>
      <c r="MTV504" s="21"/>
      <c r="MTW504" s="21"/>
      <c r="MTX504" s="21"/>
      <c r="MTY504" s="21"/>
      <c r="MTZ504" s="21"/>
      <c r="MUA504" s="21"/>
      <c r="MUB504" s="21"/>
      <c r="MUC504" s="21"/>
      <c r="MUD504" s="21"/>
      <c r="MUE504" s="21"/>
      <c r="MUF504" s="21"/>
      <c r="MUG504" s="21"/>
      <c r="MUH504" s="21"/>
      <c r="MUI504" s="21"/>
      <c r="MUJ504" s="21"/>
      <c r="MUK504" s="21"/>
      <c r="MUL504" s="21"/>
      <c r="MUM504" s="21"/>
      <c r="MUN504" s="21"/>
      <c r="MUO504" s="21"/>
      <c r="MUP504" s="21"/>
      <c r="MUQ504" s="21"/>
      <c r="MUR504" s="21"/>
      <c r="MUS504" s="21"/>
      <c r="MUT504" s="21"/>
      <c r="MUU504" s="21"/>
      <c r="MUV504" s="21"/>
      <c r="MUW504" s="21"/>
      <c r="MUX504" s="21"/>
      <c r="MUY504" s="21"/>
      <c r="MUZ504" s="21"/>
      <c r="MVA504" s="21"/>
      <c r="MVB504" s="21"/>
      <c r="MVC504" s="21"/>
      <c r="MVD504" s="21"/>
      <c r="MVE504" s="21"/>
      <c r="MVF504" s="21"/>
      <c r="MVG504" s="21"/>
      <c r="MVH504" s="21"/>
      <c r="MVI504" s="21"/>
      <c r="MVJ504" s="21"/>
      <c r="MVK504" s="21"/>
      <c r="MVL504" s="21"/>
      <c r="MVM504" s="21"/>
      <c r="MVN504" s="21"/>
      <c r="MVO504" s="21"/>
      <c r="MVP504" s="21"/>
      <c r="MVQ504" s="21"/>
      <c r="MVR504" s="21"/>
      <c r="MVS504" s="21"/>
      <c r="MVT504" s="21"/>
      <c r="MVU504" s="21"/>
      <c r="MVV504" s="21"/>
      <c r="MVW504" s="21"/>
      <c r="MVX504" s="21"/>
      <c r="MVY504" s="21"/>
      <c r="MVZ504" s="21"/>
      <c r="MWA504" s="21"/>
      <c r="MWB504" s="21"/>
      <c r="MWC504" s="21"/>
      <c r="MWD504" s="21"/>
      <c r="MWE504" s="21"/>
      <c r="MWF504" s="21"/>
      <c r="MWG504" s="21"/>
      <c r="MWH504" s="21"/>
      <c r="MWI504" s="21"/>
      <c r="MWJ504" s="21"/>
      <c r="MWK504" s="21"/>
      <c r="MWL504" s="21"/>
      <c r="MWM504" s="21"/>
      <c r="MWN504" s="21"/>
      <c r="MWO504" s="21"/>
      <c r="MWP504" s="21"/>
      <c r="MWQ504" s="21"/>
      <c r="MWR504" s="21"/>
      <c r="MWS504" s="21"/>
      <c r="MWT504" s="21"/>
      <c r="MWU504" s="21"/>
      <c r="MWV504" s="21"/>
      <c r="MWW504" s="21"/>
      <c r="MWX504" s="21"/>
      <c r="MWY504" s="21"/>
      <c r="MWZ504" s="21"/>
      <c r="MXA504" s="21"/>
      <c r="MXB504" s="21"/>
      <c r="MXC504" s="21"/>
      <c r="MXD504" s="21"/>
      <c r="MXE504" s="21"/>
      <c r="MXF504" s="21"/>
      <c r="MXG504" s="21"/>
      <c r="MXH504" s="21"/>
      <c r="MXI504" s="21"/>
      <c r="MXJ504" s="21"/>
      <c r="MXK504" s="21"/>
      <c r="MXL504" s="21"/>
      <c r="MXM504" s="21"/>
      <c r="MXN504" s="21"/>
      <c r="MXO504" s="21"/>
      <c r="MXP504" s="21"/>
      <c r="MXQ504" s="21"/>
      <c r="MXR504" s="21"/>
      <c r="MXS504" s="21"/>
      <c r="MXT504" s="21"/>
      <c r="MXU504" s="21"/>
      <c r="MXV504" s="21"/>
      <c r="MXW504" s="21"/>
      <c r="MXX504" s="21"/>
      <c r="MXY504" s="21"/>
      <c r="MXZ504" s="21"/>
      <c r="MYA504" s="21"/>
      <c r="MYB504" s="21"/>
      <c r="MYC504" s="21"/>
      <c r="MYD504" s="21"/>
      <c r="MYE504" s="21"/>
      <c r="MYF504" s="21"/>
      <c r="MYG504" s="21"/>
      <c r="MYH504" s="21"/>
      <c r="MYI504" s="21"/>
      <c r="MYJ504" s="21"/>
      <c r="MYK504" s="21"/>
      <c r="MYL504" s="21"/>
      <c r="MYM504" s="21"/>
      <c r="MYN504" s="21"/>
      <c r="MYO504" s="21"/>
      <c r="MYP504" s="21"/>
      <c r="MYQ504" s="21"/>
      <c r="MYR504" s="21"/>
      <c r="MYS504" s="21"/>
      <c r="MYT504" s="21"/>
      <c r="MYU504" s="21"/>
      <c r="MYV504" s="21"/>
      <c r="MYW504" s="21"/>
      <c r="MYX504" s="21"/>
      <c r="MYY504" s="21"/>
      <c r="MYZ504" s="21"/>
      <c r="MZA504" s="21"/>
      <c r="MZB504" s="21"/>
      <c r="MZC504" s="21"/>
      <c r="MZD504" s="21"/>
      <c r="MZE504" s="21"/>
      <c r="MZF504" s="21"/>
      <c r="MZG504" s="21"/>
      <c r="MZH504" s="21"/>
      <c r="MZI504" s="21"/>
      <c r="MZJ504" s="21"/>
      <c r="MZK504" s="21"/>
      <c r="MZL504" s="21"/>
      <c r="MZM504" s="21"/>
      <c r="MZN504" s="21"/>
      <c r="MZO504" s="21"/>
      <c r="MZP504" s="21"/>
      <c r="MZQ504" s="21"/>
      <c r="MZR504" s="21"/>
      <c r="MZS504" s="21"/>
      <c r="MZT504" s="21"/>
      <c r="MZU504" s="21"/>
      <c r="MZV504" s="21"/>
      <c r="MZW504" s="21"/>
      <c r="MZX504" s="21"/>
      <c r="MZY504" s="21"/>
      <c r="MZZ504" s="21"/>
      <c r="NAA504" s="21"/>
      <c r="NAB504" s="21"/>
      <c r="NAC504" s="21"/>
      <c r="NAD504" s="21"/>
      <c r="NAE504" s="21"/>
      <c r="NAF504" s="21"/>
      <c r="NAG504" s="21"/>
      <c r="NAH504" s="21"/>
      <c r="NAI504" s="21"/>
      <c r="NAJ504" s="21"/>
      <c r="NAK504" s="21"/>
      <c r="NAL504" s="21"/>
      <c r="NAM504" s="21"/>
      <c r="NAN504" s="21"/>
      <c r="NAO504" s="21"/>
      <c r="NAP504" s="21"/>
      <c r="NAQ504" s="21"/>
      <c r="NAR504" s="21"/>
      <c r="NAS504" s="21"/>
      <c r="NAT504" s="21"/>
      <c r="NAU504" s="21"/>
      <c r="NAV504" s="21"/>
      <c r="NAW504" s="21"/>
      <c r="NAX504" s="21"/>
      <c r="NAY504" s="21"/>
      <c r="NAZ504" s="21"/>
      <c r="NBA504" s="21"/>
      <c r="NBB504" s="21"/>
      <c r="NBC504" s="21"/>
      <c r="NBD504" s="21"/>
      <c r="NBE504" s="21"/>
      <c r="NBF504" s="21"/>
      <c r="NBG504" s="21"/>
      <c r="NBH504" s="21"/>
      <c r="NBI504" s="21"/>
      <c r="NBJ504" s="21"/>
      <c r="NBK504" s="21"/>
      <c r="NBL504" s="21"/>
      <c r="NBM504" s="21"/>
      <c r="NBN504" s="21"/>
      <c r="NBO504" s="21"/>
      <c r="NBP504" s="21"/>
      <c r="NBQ504" s="21"/>
      <c r="NBR504" s="21"/>
      <c r="NBS504" s="21"/>
      <c r="NBT504" s="21"/>
      <c r="NBU504" s="21"/>
      <c r="NBV504" s="21"/>
      <c r="NBW504" s="21"/>
      <c r="NBX504" s="21"/>
      <c r="NBY504" s="21"/>
      <c r="NBZ504" s="21"/>
      <c r="NCA504" s="21"/>
      <c r="NCB504" s="21"/>
      <c r="NCC504" s="21"/>
      <c r="NCD504" s="21"/>
      <c r="NCE504" s="21"/>
      <c r="NCF504" s="21"/>
      <c r="NCG504" s="21"/>
      <c r="NCH504" s="21"/>
      <c r="NCI504" s="21"/>
      <c r="NCJ504" s="21"/>
      <c r="NCK504" s="21"/>
      <c r="NCL504" s="21"/>
      <c r="NCM504" s="21"/>
      <c r="NCN504" s="21"/>
      <c r="NCO504" s="21"/>
      <c r="NCP504" s="21"/>
      <c r="NCQ504" s="21"/>
      <c r="NCR504" s="21"/>
      <c r="NCS504" s="21"/>
      <c r="NCT504" s="21"/>
      <c r="NCU504" s="21"/>
      <c r="NCV504" s="21"/>
      <c r="NCW504" s="21"/>
      <c r="NCX504" s="21"/>
      <c r="NCY504" s="21"/>
      <c r="NCZ504" s="21"/>
      <c r="NDA504" s="21"/>
      <c r="NDB504" s="21"/>
      <c r="NDC504" s="21"/>
      <c r="NDD504" s="21"/>
      <c r="NDE504" s="21"/>
      <c r="NDF504" s="21"/>
      <c r="NDG504" s="21"/>
      <c r="NDH504" s="21"/>
      <c r="NDI504" s="21"/>
      <c r="NDJ504" s="21"/>
      <c r="NDK504" s="21"/>
      <c r="NDL504" s="21"/>
      <c r="NDM504" s="21"/>
      <c r="NDN504" s="21"/>
      <c r="NDO504" s="21"/>
      <c r="NDP504" s="21"/>
      <c r="NDQ504" s="21"/>
      <c r="NDR504" s="21"/>
      <c r="NDS504" s="21"/>
      <c r="NDT504" s="21"/>
      <c r="NDU504" s="21"/>
      <c r="NDV504" s="21"/>
      <c r="NDW504" s="21"/>
      <c r="NDX504" s="21"/>
      <c r="NDY504" s="21"/>
      <c r="NDZ504" s="21"/>
      <c r="NEA504" s="21"/>
      <c r="NEB504" s="21"/>
      <c r="NEC504" s="21"/>
      <c r="NED504" s="21"/>
      <c r="NEE504" s="21"/>
      <c r="NEF504" s="21"/>
      <c r="NEG504" s="21"/>
      <c r="NEH504" s="21"/>
      <c r="NEI504" s="21"/>
      <c r="NEJ504" s="21"/>
      <c r="NEK504" s="21"/>
      <c r="NEL504" s="21"/>
      <c r="NEM504" s="21"/>
      <c r="NEN504" s="21"/>
      <c r="NEO504" s="21"/>
      <c r="NEP504" s="21"/>
      <c r="NEQ504" s="21"/>
      <c r="NER504" s="21"/>
      <c r="NES504" s="21"/>
      <c r="NET504" s="21"/>
      <c r="NEU504" s="21"/>
      <c r="NEV504" s="21"/>
      <c r="NEW504" s="21"/>
      <c r="NEX504" s="21"/>
      <c r="NEY504" s="21"/>
      <c r="NEZ504" s="21"/>
      <c r="NFA504" s="21"/>
      <c r="NFB504" s="21"/>
      <c r="NFC504" s="21"/>
      <c r="NFD504" s="21"/>
      <c r="NFE504" s="21"/>
      <c r="NFF504" s="21"/>
      <c r="NFG504" s="21"/>
      <c r="NFH504" s="21"/>
      <c r="NFI504" s="21"/>
      <c r="NFJ504" s="21"/>
      <c r="NFK504" s="21"/>
      <c r="NFL504" s="21"/>
      <c r="NFM504" s="21"/>
      <c r="NFN504" s="21"/>
      <c r="NFO504" s="21"/>
      <c r="NFP504" s="21"/>
      <c r="NFQ504" s="21"/>
      <c r="NFR504" s="21"/>
      <c r="NFS504" s="21"/>
      <c r="NFT504" s="21"/>
      <c r="NFU504" s="21"/>
      <c r="NFV504" s="21"/>
      <c r="NFW504" s="21"/>
      <c r="NFX504" s="21"/>
      <c r="NFY504" s="21"/>
      <c r="NFZ504" s="21"/>
      <c r="NGA504" s="21"/>
      <c r="NGB504" s="21"/>
      <c r="NGC504" s="21"/>
      <c r="NGD504" s="21"/>
      <c r="NGE504" s="21"/>
      <c r="NGF504" s="21"/>
      <c r="NGG504" s="21"/>
      <c r="NGH504" s="21"/>
      <c r="NGI504" s="21"/>
      <c r="NGJ504" s="21"/>
      <c r="NGK504" s="21"/>
      <c r="NGL504" s="21"/>
      <c r="NGM504" s="21"/>
      <c r="NGN504" s="21"/>
      <c r="NGO504" s="21"/>
      <c r="NGP504" s="21"/>
      <c r="NGQ504" s="21"/>
      <c r="NGR504" s="21"/>
      <c r="NGS504" s="21"/>
      <c r="NGT504" s="21"/>
      <c r="NGU504" s="21"/>
      <c r="NGV504" s="21"/>
      <c r="NGW504" s="21"/>
      <c r="NGX504" s="21"/>
      <c r="NGY504" s="21"/>
      <c r="NGZ504" s="21"/>
      <c r="NHA504" s="21"/>
      <c r="NHB504" s="21"/>
      <c r="NHC504" s="21"/>
      <c r="NHD504" s="21"/>
      <c r="NHE504" s="21"/>
      <c r="NHF504" s="21"/>
      <c r="NHG504" s="21"/>
      <c r="NHH504" s="21"/>
      <c r="NHI504" s="21"/>
      <c r="NHJ504" s="21"/>
      <c r="NHK504" s="21"/>
      <c r="NHL504" s="21"/>
      <c r="NHM504" s="21"/>
      <c r="NHN504" s="21"/>
      <c r="NHO504" s="21"/>
      <c r="NHP504" s="21"/>
      <c r="NHQ504" s="21"/>
      <c r="NHR504" s="21"/>
      <c r="NHS504" s="21"/>
      <c r="NHT504" s="21"/>
      <c r="NHU504" s="21"/>
      <c r="NHV504" s="21"/>
      <c r="NHW504" s="21"/>
      <c r="NHX504" s="21"/>
      <c r="NHY504" s="21"/>
      <c r="NHZ504" s="21"/>
      <c r="NIA504" s="21"/>
      <c r="NIB504" s="21"/>
      <c r="NIC504" s="21"/>
      <c r="NID504" s="21"/>
      <c r="NIE504" s="21"/>
      <c r="NIF504" s="21"/>
      <c r="NIG504" s="21"/>
      <c r="NIH504" s="21"/>
      <c r="NII504" s="21"/>
      <c r="NIJ504" s="21"/>
      <c r="NIK504" s="21"/>
      <c r="NIL504" s="21"/>
      <c r="NIM504" s="21"/>
      <c r="NIN504" s="21"/>
      <c r="NIO504" s="21"/>
      <c r="NIP504" s="21"/>
      <c r="NIQ504" s="21"/>
      <c r="NIR504" s="21"/>
      <c r="NIS504" s="21"/>
      <c r="NIT504" s="21"/>
      <c r="NIU504" s="21"/>
      <c r="NIV504" s="21"/>
      <c r="NIW504" s="21"/>
      <c r="NIX504" s="21"/>
      <c r="NIY504" s="21"/>
      <c r="NIZ504" s="21"/>
      <c r="NJA504" s="21"/>
      <c r="NJB504" s="21"/>
      <c r="NJC504" s="21"/>
      <c r="NJD504" s="21"/>
      <c r="NJE504" s="21"/>
      <c r="NJF504" s="21"/>
      <c r="NJG504" s="21"/>
      <c r="NJH504" s="21"/>
      <c r="NJI504" s="21"/>
      <c r="NJJ504" s="21"/>
      <c r="NJK504" s="21"/>
      <c r="NJL504" s="21"/>
      <c r="NJM504" s="21"/>
      <c r="NJN504" s="21"/>
      <c r="NJO504" s="21"/>
      <c r="NJP504" s="21"/>
      <c r="NJQ504" s="21"/>
      <c r="NJR504" s="21"/>
      <c r="NJS504" s="21"/>
      <c r="NJT504" s="21"/>
      <c r="NJU504" s="21"/>
      <c r="NJV504" s="21"/>
      <c r="NJW504" s="21"/>
      <c r="NJX504" s="21"/>
      <c r="NJY504" s="21"/>
      <c r="NJZ504" s="21"/>
      <c r="NKA504" s="21"/>
      <c r="NKB504" s="21"/>
      <c r="NKC504" s="21"/>
      <c r="NKD504" s="21"/>
      <c r="NKE504" s="21"/>
      <c r="NKF504" s="21"/>
      <c r="NKG504" s="21"/>
      <c r="NKH504" s="21"/>
      <c r="NKI504" s="21"/>
      <c r="NKJ504" s="21"/>
      <c r="NKK504" s="21"/>
      <c r="NKL504" s="21"/>
      <c r="NKM504" s="21"/>
      <c r="NKN504" s="21"/>
      <c r="NKO504" s="21"/>
      <c r="NKP504" s="21"/>
      <c r="NKQ504" s="21"/>
      <c r="NKR504" s="21"/>
      <c r="NKS504" s="21"/>
      <c r="NKT504" s="21"/>
      <c r="NKU504" s="21"/>
      <c r="NKV504" s="21"/>
      <c r="NKW504" s="21"/>
      <c r="NKX504" s="21"/>
      <c r="NKY504" s="21"/>
      <c r="NKZ504" s="21"/>
      <c r="NLA504" s="21"/>
      <c r="NLB504" s="21"/>
      <c r="NLC504" s="21"/>
      <c r="NLD504" s="21"/>
      <c r="NLE504" s="21"/>
      <c r="NLF504" s="21"/>
      <c r="NLG504" s="21"/>
      <c r="NLH504" s="21"/>
      <c r="NLI504" s="21"/>
      <c r="NLJ504" s="21"/>
      <c r="NLK504" s="21"/>
      <c r="NLL504" s="21"/>
      <c r="NLM504" s="21"/>
      <c r="NLN504" s="21"/>
      <c r="NLO504" s="21"/>
      <c r="NLP504" s="21"/>
      <c r="NLQ504" s="21"/>
      <c r="NLR504" s="21"/>
      <c r="NLS504" s="21"/>
      <c r="NLT504" s="21"/>
      <c r="NLU504" s="21"/>
      <c r="NLV504" s="21"/>
      <c r="NLW504" s="21"/>
      <c r="NLX504" s="21"/>
      <c r="NLY504" s="21"/>
      <c r="NLZ504" s="21"/>
      <c r="NMA504" s="21"/>
      <c r="NMB504" s="21"/>
      <c r="NMC504" s="21"/>
      <c r="NMD504" s="21"/>
      <c r="NME504" s="21"/>
      <c r="NMF504" s="21"/>
      <c r="NMG504" s="21"/>
      <c r="NMH504" s="21"/>
      <c r="NMI504" s="21"/>
      <c r="NMJ504" s="21"/>
      <c r="NMK504" s="21"/>
      <c r="NML504" s="21"/>
      <c r="NMM504" s="21"/>
      <c r="NMN504" s="21"/>
      <c r="NMO504" s="21"/>
      <c r="NMP504" s="21"/>
      <c r="NMQ504" s="21"/>
      <c r="NMR504" s="21"/>
      <c r="NMS504" s="21"/>
      <c r="NMT504" s="21"/>
      <c r="NMU504" s="21"/>
      <c r="NMV504" s="21"/>
      <c r="NMW504" s="21"/>
      <c r="NMX504" s="21"/>
      <c r="NMY504" s="21"/>
      <c r="NMZ504" s="21"/>
      <c r="NNA504" s="21"/>
      <c r="NNB504" s="21"/>
      <c r="NNC504" s="21"/>
      <c r="NND504" s="21"/>
      <c r="NNE504" s="21"/>
      <c r="NNF504" s="21"/>
      <c r="NNG504" s="21"/>
      <c r="NNH504" s="21"/>
      <c r="NNI504" s="21"/>
      <c r="NNJ504" s="21"/>
      <c r="NNK504" s="21"/>
      <c r="NNL504" s="21"/>
      <c r="NNM504" s="21"/>
      <c r="NNN504" s="21"/>
      <c r="NNO504" s="21"/>
      <c r="NNP504" s="21"/>
      <c r="NNQ504" s="21"/>
      <c r="NNR504" s="21"/>
      <c r="NNS504" s="21"/>
      <c r="NNT504" s="21"/>
      <c r="NNU504" s="21"/>
      <c r="NNV504" s="21"/>
      <c r="NNW504" s="21"/>
      <c r="NNX504" s="21"/>
      <c r="NNY504" s="21"/>
      <c r="NNZ504" s="21"/>
      <c r="NOA504" s="21"/>
      <c r="NOB504" s="21"/>
      <c r="NOC504" s="21"/>
      <c r="NOD504" s="21"/>
      <c r="NOE504" s="21"/>
      <c r="NOF504" s="21"/>
      <c r="NOG504" s="21"/>
      <c r="NOH504" s="21"/>
      <c r="NOI504" s="21"/>
      <c r="NOJ504" s="21"/>
      <c r="NOK504" s="21"/>
      <c r="NOL504" s="21"/>
      <c r="NOM504" s="21"/>
      <c r="NON504" s="21"/>
      <c r="NOO504" s="21"/>
      <c r="NOP504" s="21"/>
      <c r="NOQ504" s="21"/>
      <c r="NOR504" s="21"/>
      <c r="NOS504" s="21"/>
      <c r="NOT504" s="21"/>
      <c r="NOU504" s="21"/>
      <c r="NOV504" s="21"/>
      <c r="NOW504" s="21"/>
      <c r="NOX504" s="21"/>
      <c r="NOY504" s="21"/>
      <c r="NOZ504" s="21"/>
      <c r="NPA504" s="21"/>
      <c r="NPB504" s="21"/>
      <c r="NPC504" s="21"/>
      <c r="NPD504" s="21"/>
      <c r="NPE504" s="21"/>
      <c r="NPF504" s="21"/>
      <c r="NPG504" s="21"/>
      <c r="NPH504" s="21"/>
      <c r="NPI504" s="21"/>
      <c r="NPJ504" s="21"/>
      <c r="NPK504" s="21"/>
      <c r="NPL504" s="21"/>
      <c r="NPM504" s="21"/>
      <c r="NPN504" s="21"/>
      <c r="NPO504" s="21"/>
      <c r="NPP504" s="21"/>
      <c r="NPQ504" s="21"/>
      <c r="NPR504" s="21"/>
      <c r="NPS504" s="21"/>
      <c r="NPT504" s="21"/>
      <c r="NPU504" s="21"/>
      <c r="NPV504" s="21"/>
      <c r="NPW504" s="21"/>
      <c r="NPX504" s="21"/>
      <c r="NPY504" s="21"/>
      <c r="NPZ504" s="21"/>
      <c r="NQA504" s="21"/>
      <c r="NQB504" s="21"/>
      <c r="NQC504" s="21"/>
      <c r="NQD504" s="21"/>
      <c r="NQE504" s="21"/>
      <c r="NQF504" s="21"/>
      <c r="NQG504" s="21"/>
      <c r="NQH504" s="21"/>
      <c r="NQI504" s="21"/>
      <c r="NQJ504" s="21"/>
      <c r="NQK504" s="21"/>
      <c r="NQL504" s="21"/>
      <c r="NQM504" s="21"/>
      <c r="NQN504" s="21"/>
      <c r="NQO504" s="21"/>
      <c r="NQP504" s="21"/>
      <c r="NQQ504" s="21"/>
      <c r="NQR504" s="21"/>
      <c r="NQS504" s="21"/>
      <c r="NQT504" s="21"/>
      <c r="NQU504" s="21"/>
      <c r="NQV504" s="21"/>
      <c r="NQW504" s="21"/>
      <c r="NQX504" s="21"/>
      <c r="NQY504" s="21"/>
      <c r="NQZ504" s="21"/>
      <c r="NRA504" s="21"/>
      <c r="NRB504" s="21"/>
      <c r="NRC504" s="21"/>
      <c r="NRD504" s="21"/>
      <c r="NRE504" s="21"/>
      <c r="NRF504" s="21"/>
      <c r="NRG504" s="21"/>
      <c r="NRH504" s="21"/>
      <c r="NRI504" s="21"/>
      <c r="NRJ504" s="21"/>
      <c r="NRK504" s="21"/>
      <c r="NRL504" s="21"/>
      <c r="NRM504" s="21"/>
      <c r="NRN504" s="21"/>
      <c r="NRO504" s="21"/>
      <c r="NRP504" s="21"/>
      <c r="NRQ504" s="21"/>
      <c r="NRR504" s="21"/>
      <c r="NRS504" s="21"/>
      <c r="NRT504" s="21"/>
      <c r="NRU504" s="21"/>
      <c r="NRV504" s="21"/>
      <c r="NRW504" s="21"/>
      <c r="NRX504" s="21"/>
      <c r="NRY504" s="21"/>
      <c r="NRZ504" s="21"/>
      <c r="NSA504" s="21"/>
      <c r="NSB504" s="21"/>
      <c r="NSC504" s="21"/>
      <c r="NSD504" s="21"/>
      <c r="NSE504" s="21"/>
      <c r="NSF504" s="21"/>
      <c r="NSG504" s="21"/>
      <c r="NSH504" s="21"/>
      <c r="NSI504" s="21"/>
      <c r="NSJ504" s="21"/>
      <c r="NSK504" s="21"/>
      <c r="NSL504" s="21"/>
      <c r="NSM504" s="21"/>
      <c r="NSN504" s="21"/>
      <c r="NSO504" s="21"/>
      <c r="NSP504" s="21"/>
      <c r="NSQ504" s="21"/>
      <c r="NSR504" s="21"/>
      <c r="NSS504" s="21"/>
      <c r="NST504" s="21"/>
      <c r="NSU504" s="21"/>
      <c r="NSV504" s="21"/>
      <c r="NSW504" s="21"/>
      <c r="NSX504" s="21"/>
      <c r="NSY504" s="21"/>
      <c r="NSZ504" s="21"/>
      <c r="NTA504" s="21"/>
      <c r="NTB504" s="21"/>
      <c r="NTC504" s="21"/>
      <c r="NTD504" s="21"/>
      <c r="NTE504" s="21"/>
      <c r="NTF504" s="21"/>
      <c r="NTG504" s="21"/>
      <c r="NTH504" s="21"/>
      <c r="NTI504" s="21"/>
      <c r="NTJ504" s="21"/>
      <c r="NTK504" s="21"/>
      <c r="NTL504" s="21"/>
      <c r="NTM504" s="21"/>
      <c r="NTN504" s="21"/>
      <c r="NTO504" s="21"/>
      <c r="NTP504" s="21"/>
      <c r="NTQ504" s="21"/>
      <c r="NTR504" s="21"/>
      <c r="NTS504" s="21"/>
      <c r="NTT504" s="21"/>
      <c r="NTU504" s="21"/>
      <c r="NTV504" s="21"/>
      <c r="NTW504" s="21"/>
      <c r="NTX504" s="21"/>
      <c r="NTY504" s="21"/>
      <c r="NTZ504" s="21"/>
      <c r="NUA504" s="21"/>
      <c r="NUB504" s="21"/>
      <c r="NUC504" s="21"/>
      <c r="NUD504" s="21"/>
      <c r="NUE504" s="21"/>
      <c r="NUF504" s="21"/>
      <c r="NUG504" s="21"/>
      <c r="NUH504" s="21"/>
      <c r="NUI504" s="21"/>
      <c r="NUJ504" s="21"/>
      <c r="NUK504" s="21"/>
      <c r="NUL504" s="21"/>
      <c r="NUM504" s="21"/>
      <c r="NUN504" s="21"/>
      <c r="NUO504" s="21"/>
      <c r="NUP504" s="21"/>
      <c r="NUQ504" s="21"/>
      <c r="NUR504" s="21"/>
      <c r="NUS504" s="21"/>
      <c r="NUT504" s="21"/>
      <c r="NUU504" s="21"/>
      <c r="NUV504" s="21"/>
      <c r="NUW504" s="21"/>
      <c r="NUX504" s="21"/>
      <c r="NUY504" s="21"/>
      <c r="NUZ504" s="21"/>
      <c r="NVA504" s="21"/>
      <c r="NVB504" s="21"/>
      <c r="NVC504" s="21"/>
      <c r="NVD504" s="21"/>
      <c r="NVE504" s="21"/>
      <c r="NVF504" s="21"/>
      <c r="NVG504" s="21"/>
      <c r="NVH504" s="21"/>
      <c r="NVI504" s="21"/>
      <c r="NVJ504" s="21"/>
      <c r="NVK504" s="21"/>
      <c r="NVL504" s="21"/>
      <c r="NVM504" s="21"/>
      <c r="NVN504" s="21"/>
      <c r="NVO504" s="21"/>
      <c r="NVP504" s="21"/>
      <c r="NVQ504" s="21"/>
      <c r="NVR504" s="21"/>
      <c r="NVS504" s="21"/>
      <c r="NVT504" s="21"/>
      <c r="NVU504" s="21"/>
      <c r="NVV504" s="21"/>
      <c r="NVW504" s="21"/>
      <c r="NVX504" s="21"/>
      <c r="NVY504" s="21"/>
      <c r="NVZ504" s="21"/>
      <c r="NWA504" s="21"/>
      <c r="NWB504" s="21"/>
      <c r="NWC504" s="21"/>
      <c r="NWD504" s="21"/>
      <c r="NWE504" s="21"/>
      <c r="NWF504" s="21"/>
      <c r="NWG504" s="21"/>
      <c r="NWH504" s="21"/>
      <c r="NWI504" s="21"/>
      <c r="NWJ504" s="21"/>
      <c r="NWK504" s="21"/>
      <c r="NWL504" s="21"/>
      <c r="NWM504" s="21"/>
      <c r="NWN504" s="21"/>
      <c r="NWO504" s="21"/>
      <c r="NWP504" s="21"/>
      <c r="NWQ504" s="21"/>
      <c r="NWR504" s="21"/>
      <c r="NWS504" s="21"/>
      <c r="NWT504" s="21"/>
      <c r="NWU504" s="21"/>
      <c r="NWV504" s="21"/>
      <c r="NWW504" s="21"/>
      <c r="NWX504" s="21"/>
      <c r="NWY504" s="21"/>
      <c r="NWZ504" s="21"/>
      <c r="NXA504" s="21"/>
      <c r="NXB504" s="21"/>
      <c r="NXC504" s="21"/>
      <c r="NXD504" s="21"/>
      <c r="NXE504" s="21"/>
      <c r="NXF504" s="21"/>
      <c r="NXG504" s="21"/>
      <c r="NXH504" s="21"/>
      <c r="NXI504" s="21"/>
      <c r="NXJ504" s="21"/>
      <c r="NXK504" s="21"/>
      <c r="NXL504" s="21"/>
      <c r="NXM504" s="21"/>
      <c r="NXN504" s="21"/>
      <c r="NXO504" s="21"/>
      <c r="NXP504" s="21"/>
      <c r="NXQ504" s="21"/>
      <c r="NXR504" s="21"/>
      <c r="NXS504" s="21"/>
      <c r="NXT504" s="21"/>
      <c r="NXU504" s="21"/>
      <c r="NXV504" s="21"/>
      <c r="NXW504" s="21"/>
      <c r="NXX504" s="21"/>
      <c r="NXY504" s="21"/>
      <c r="NXZ504" s="21"/>
      <c r="NYA504" s="21"/>
      <c r="NYB504" s="21"/>
      <c r="NYC504" s="21"/>
      <c r="NYD504" s="21"/>
      <c r="NYE504" s="21"/>
      <c r="NYF504" s="21"/>
      <c r="NYG504" s="21"/>
      <c r="NYH504" s="21"/>
      <c r="NYI504" s="21"/>
      <c r="NYJ504" s="21"/>
      <c r="NYK504" s="21"/>
      <c r="NYL504" s="21"/>
      <c r="NYM504" s="21"/>
      <c r="NYN504" s="21"/>
      <c r="NYO504" s="21"/>
      <c r="NYP504" s="21"/>
      <c r="NYQ504" s="21"/>
      <c r="NYR504" s="21"/>
      <c r="NYS504" s="21"/>
      <c r="NYT504" s="21"/>
      <c r="NYU504" s="21"/>
      <c r="NYV504" s="21"/>
      <c r="NYW504" s="21"/>
      <c r="NYX504" s="21"/>
      <c r="NYY504" s="21"/>
      <c r="NYZ504" s="21"/>
      <c r="NZA504" s="21"/>
      <c r="NZB504" s="21"/>
      <c r="NZC504" s="21"/>
      <c r="NZD504" s="21"/>
      <c r="NZE504" s="21"/>
      <c r="NZF504" s="21"/>
      <c r="NZG504" s="21"/>
      <c r="NZH504" s="21"/>
      <c r="NZI504" s="21"/>
      <c r="NZJ504" s="21"/>
      <c r="NZK504" s="21"/>
      <c r="NZL504" s="21"/>
      <c r="NZM504" s="21"/>
      <c r="NZN504" s="21"/>
      <c r="NZO504" s="21"/>
      <c r="NZP504" s="21"/>
      <c r="NZQ504" s="21"/>
      <c r="NZR504" s="21"/>
      <c r="NZS504" s="21"/>
      <c r="NZT504" s="21"/>
      <c r="NZU504" s="21"/>
      <c r="NZV504" s="21"/>
      <c r="NZW504" s="21"/>
      <c r="NZX504" s="21"/>
      <c r="NZY504" s="21"/>
      <c r="NZZ504" s="21"/>
      <c r="OAA504" s="21"/>
      <c r="OAB504" s="21"/>
      <c r="OAC504" s="21"/>
      <c r="OAD504" s="21"/>
      <c r="OAE504" s="21"/>
      <c r="OAF504" s="21"/>
      <c r="OAG504" s="21"/>
      <c r="OAH504" s="21"/>
      <c r="OAI504" s="21"/>
      <c r="OAJ504" s="21"/>
      <c r="OAK504" s="21"/>
      <c r="OAL504" s="21"/>
      <c r="OAM504" s="21"/>
      <c r="OAN504" s="21"/>
      <c r="OAO504" s="21"/>
      <c r="OAP504" s="21"/>
      <c r="OAQ504" s="21"/>
      <c r="OAR504" s="21"/>
      <c r="OAS504" s="21"/>
      <c r="OAT504" s="21"/>
      <c r="OAU504" s="21"/>
      <c r="OAV504" s="21"/>
      <c r="OAW504" s="21"/>
      <c r="OAX504" s="21"/>
      <c r="OAY504" s="21"/>
      <c r="OAZ504" s="21"/>
      <c r="OBA504" s="21"/>
      <c r="OBB504" s="21"/>
      <c r="OBC504" s="21"/>
      <c r="OBD504" s="21"/>
      <c r="OBE504" s="21"/>
      <c r="OBF504" s="21"/>
      <c r="OBG504" s="21"/>
      <c r="OBH504" s="21"/>
      <c r="OBI504" s="21"/>
      <c r="OBJ504" s="21"/>
      <c r="OBK504" s="21"/>
      <c r="OBL504" s="21"/>
      <c r="OBM504" s="21"/>
      <c r="OBN504" s="21"/>
      <c r="OBO504" s="21"/>
      <c r="OBP504" s="21"/>
      <c r="OBQ504" s="21"/>
      <c r="OBR504" s="21"/>
      <c r="OBS504" s="21"/>
      <c r="OBT504" s="21"/>
      <c r="OBU504" s="21"/>
      <c r="OBV504" s="21"/>
      <c r="OBW504" s="21"/>
      <c r="OBX504" s="21"/>
      <c r="OBY504" s="21"/>
      <c r="OBZ504" s="21"/>
      <c r="OCA504" s="21"/>
      <c r="OCB504" s="21"/>
      <c r="OCC504" s="21"/>
      <c r="OCD504" s="21"/>
      <c r="OCE504" s="21"/>
      <c r="OCF504" s="21"/>
      <c r="OCG504" s="21"/>
      <c r="OCH504" s="21"/>
      <c r="OCI504" s="21"/>
      <c r="OCJ504" s="21"/>
      <c r="OCK504" s="21"/>
      <c r="OCL504" s="21"/>
      <c r="OCM504" s="21"/>
      <c r="OCN504" s="21"/>
      <c r="OCO504" s="21"/>
      <c r="OCP504" s="21"/>
      <c r="OCQ504" s="21"/>
      <c r="OCR504" s="21"/>
      <c r="OCS504" s="21"/>
      <c r="OCT504" s="21"/>
      <c r="OCU504" s="21"/>
      <c r="OCV504" s="21"/>
      <c r="OCW504" s="21"/>
      <c r="OCX504" s="21"/>
      <c r="OCY504" s="21"/>
      <c r="OCZ504" s="21"/>
      <c r="ODA504" s="21"/>
      <c r="ODB504" s="21"/>
      <c r="ODC504" s="21"/>
      <c r="ODD504" s="21"/>
      <c r="ODE504" s="21"/>
      <c r="ODF504" s="21"/>
      <c r="ODG504" s="21"/>
      <c r="ODH504" s="21"/>
      <c r="ODI504" s="21"/>
      <c r="ODJ504" s="21"/>
      <c r="ODK504" s="21"/>
      <c r="ODL504" s="21"/>
      <c r="ODM504" s="21"/>
      <c r="ODN504" s="21"/>
      <c r="ODO504" s="21"/>
      <c r="ODP504" s="21"/>
      <c r="ODQ504" s="21"/>
      <c r="ODR504" s="21"/>
      <c r="ODS504" s="21"/>
      <c r="ODT504" s="21"/>
      <c r="ODU504" s="21"/>
      <c r="ODV504" s="21"/>
      <c r="ODW504" s="21"/>
      <c r="ODX504" s="21"/>
      <c r="ODY504" s="21"/>
      <c r="ODZ504" s="21"/>
      <c r="OEA504" s="21"/>
      <c r="OEB504" s="21"/>
      <c r="OEC504" s="21"/>
      <c r="OED504" s="21"/>
      <c r="OEE504" s="21"/>
      <c r="OEF504" s="21"/>
      <c r="OEG504" s="21"/>
      <c r="OEH504" s="21"/>
      <c r="OEI504" s="21"/>
      <c r="OEJ504" s="21"/>
      <c r="OEK504" s="21"/>
      <c r="OEL504" s="21"/>
      <c r="OEM504" s="21"/>
      <c r="OEN504" s="21"/>
      <c r="OEO504" s="21"/>
      <c r="OEP504" s="21"/>
      <c r="OEQ504" s="21"/>
      <c r="OER504" s="21"/>
      <c r="OES504" s="21"/>
      <c r="OET504" s="21"/>
      <c r="OEU504" s="21"/>
      <c r="OEV504" s="21"/>
      <c r="OEW504" s="21"/>
      <c r="OEX504" s="21"/>
      <c r="OEY504" s="21"/>
      <c r="OEZ504" s="21"/>
      <c r="OFA504" s="21"/>
      <c r="OFB504" s="21"/>
      <c r="OFC504" s="21"/>
      <c r="OFD504" s="21"/>
      <c r="OFE504" s="21"/>
      <c r="OFF504" s="21"/>
      <c r="OFG504" s="21"/>
      <c r="OFH504" s="21"/>
      <c r="OFI504" s="21"/>
      <c r="OFJ504" s="21"/>
      <c r="OFK504" s="21"/>
      <c r="OFL504" s="21"/>
      <c r="OFM504" s="21"/>
      <c r="OFN504" s="21"/>
      <c r="OFO504" s="21"/>
      <c r="OFP504" s="21"/>
      <c r="OFQ504" s="21"/>
      <c r="OFR504" s="21"/>
      <c r="OFS504" s="21"/>
      <c r="OFT504" s="21"/>
      <c r="OFU504" s="21"/>
      <c r="OFV504" s="21"/>
      <c r="OFW504" s="21"/>
      <c r="OFX504" s="21"/>
      <c r="OFY504" s="21"/>
      <c r="OFZ504" s="21"/>
      <c r="OGA504" s="21"/>
      <c r="OGB504" s="21"/>
      <c r="OGC504" s="21"/>
      <c r="OGD504" s="21"/>
      <c r="OGE504" s="21"/>
      <c r="OGF504" s="21"/>
      <c r="OGG504" s="21"/>
      <c r="OGH504" s="21"/>
      <c r="OGI504" s="21"/>
      <c r="OGJ504" s="21"/>
      <c r="OGK504" s="21"/>
      <c r="OGL504" s="21"/>
      <c r="OGM504" s="21"/>
      <c r="OGN504" s="21"/>
      <c r="OGO504" s="21"/>
      <c r="OGP504" s="21"/>
      <c r="OGQ504" s="21"/>
      <c r="OGR504" s="21"/>
      <c r="OGS504" s="21"/>
      <c r="OGT504" s="21"/>
      <c r="OGU504" s="21"/>
      <c r="OGV504" s="21"/>
      <c r="OGW504" s="21"/>
      <c r="OGX504" s="21"/>
      <c r="OGY504" s="21"/>
      <c r="OGZ504" s="21"/>
      <c r="OHA504" s="21"/>
      <c r="OHB504" s="21"/>
      <c r="OHC504" s="21"/>
      <c r="OHD504" s="21"/>
      <c r="OHE504" s="21"/>
      <c r="OHF504" s="21"/>
      <c r="OHG504" s="21"/>
      <c r="OHH504" s="21"/>
      <c r="OHI504" s="21"/>
      <c r="OHJ504" s="21"/>
      <c r="OHK504" s="21"/>
      <c r="OHL504" s="21"/>
      <c r="OHM504" s="21"/>
      <c r="OHN504" s="21"/>
      <c r="OHO504" s="21"/>
      <c r="OHP504" s="21"/>
      <c r="OHQ504" s="21"/>
      <c r="OHR504" s="21"/>
      <c r="OHS504" s="21"/>
      <c r="OHT504" s="21"/>
      <c r="OHU504" s="21"/>
      <c r="OHV504" s="21"/>
      <c r="OHW504" s="21"/>
      <c r="OHX504" s="21"/>
      <c r="OHY504" s="21"/>
      <c r="OHZ504" s="21"/>
      <c r="OIA504" s="21"/>
      <c r="OIB504" s="21"/>
      <c r="OIC504" s="21"/>
      <c r="OID504" s="21"/>
      <c r="OIE504" s="21"/>
      <c r="OIF504" s="21"/>
      <c r="OIG504" s="21"/>
      <c r="OIH504" s="21"/>
      <c r="OII504" s="21"/>
      <c r="OIJ504" s="21"/>
      <c r="OIK504" s="21"/>
      <c r="OIL504" s="21"/>
      <c r="OIM504" s="21"/>
      <c r="OIN504" s="21"/>
      <c r="OIO504" s="21"/>
      <c r="OIP504" s="21"/>
      <c r="OIQ504" s="21"/>
      <c r="OIR504" s="21"/>
      <c r="OIS504" s="21"/>
      <c r="OIT504" s="21"/>
      <c r="OIU504" s="21"/>
      <c r="OIV504" s="21"/>
      <c r="OIW504" s="21"/>
      <c r="OIX504" s="21"/>
      <c r="OIY504" s="21"/>
      <c r="OIZ504" s="21"/>
      <c r="OJA504" s="21"/>
      <c r="OJB504" s="21"/>
      <c r="OJC504" s="21"/>
      <c r="OJD504" s="21"/>
      <c r="OJE504" s="21"/>
      <c r="OJF504" s="21"/>
      <c r="OJG504" s="21"/>
      <c r="OJH504" s="21"/>
      <c r="OJI504" s="21"/>
      <c r="OJJ504" s="21"/>
      <c r="OJK504" s="21"/>
      <c r="OJL504" s="21"/>
      <c r="OJM504" s="21"/>
      <c r="OJN504" s="21"/>
      <c r="OJO504" s="21"/>
      <c r="OJP504" s="21"/>
      <c r="OJQ504" s="21"/>
      <c r="OJR504" s="21"/>
      <c r="OJS504" s="21"/>
      <c r="OJT504" s="21"/>
      <c r="OJU504" s="21"/>
      <c r="OJV504" s="21"/>
      <c r="OJW504" s="21"/>
      <c r="OJX504" s="21"/>
      <c r="OJY504" s="21"/>
      <c r="OJZ504" s="21"/>
      <c r="OKA504" s="21"/>
      <c r="OKB504" s="21"/>
      <c r="OKC504" s="21"/>
      <c r="OKD504" s="21"/>
      <c r="OKE504" s="21"/>
      <c r="OKF504" s="21"/>
      <c r="OKG504" s="21"/>
      <c r="OKH504" s="21"/>
      <c r="OKI504" s="21"/>
      <c r="OKJ504" s="21"/>
      <c r="OKK504" s="21"/>
      <c r="OKL504" s="21"/>
      <c r="OKM504" s="21"/>
      <c r="OKN504" s="21"/>
      <c r="OKO504" s="21"/>
      <c r="OKP504" s="21"/>
      <c r="OKQ504" s="21"/>
      <c r="OKR504" s="21"/>
      <c r="OKS504" s="21"/>
      <c r="OKT504" s="21"/>
      <c r="OKU504" s="21"/>
      <c r="OKV504" s="21"/>
      <c r="OKW504" s="21"/>
      <c r="OKX504" s="21"/>
      <c r="OKY504" s="21"/>
      <c r="OKZ504" s="21"/>
      <c r="OLA504" s="21"/>
      <c r="OLB504" s="21"/>
      <c r="OLC504" s="21"/>
      <c r="OLD504" s="21"/>
      <c r="OLE504" s="21"/>
      <c r="OLF504" s="21"/>
      <c r="OLG504" s="21"/>
      <c r="OLH504" s="21"/>
      <c r="OLI504" s="21"/>
      <c r="OLJ504" s="21"/>
      <c r="OLK504" s="21"/>
      <c r="OLL504" s="21"/>
      <c r="OLM504" s="21"/>
      <c r="OLN504" s="21"/>
      <c r="OLO504" s="21"/>
      <c r="OLP504" s="21"/>
      <c r="OLQ504" s="21"/>
      <c r="OLR504" s="21"/>
      <c r="OLS504" s="21"/>
      <c r="OLT504" s="21"/>
      <c r="OLU504" s="21"/>
      <c r="OLV504" s="21"/>
      <c r="OLW504" s="21"/>
      <c r="OLX504" s="21"/>
      <c r="OLY504" s="21"/>
      <c r="OLZ504" s="21"/>
      <c r="OMA504" s="21"/>
      <c r="OMB504" s="21"/>
      <c r="OMC504" s="21"/>
      <c r="OMD504" s="21"/>
      <c r="OME504" s="21"/>
      <c r="OMF504" s="21"/>
      <c r="OMG504" s="21"/>
      <c r="OMH504" s="21"/>
      <c r="OMI504" s="21"/>
      <c r="OMJ504" s="21"/>
      <c r="OMK504" s="21"/>
      <c r="OML504" s="21"/>
      <c r="OMM504" s="21"/>
      <c r="OMN504" s="21"/>
      <c r="OMO504" s="21"/>
      <c r="OMP504" s="21"/>
      <c r="OMQ504" s="21"/>
      <c r="OMR504" s="21"/>
      <c r="OMS504" s="21"/>
      <c r="OMT504" s="21"/>
      <c r="OMU504" s="21"/>
      <c r="OMV504" s="21"/>
      <c r="OMW504" s="21"/>
      <c r="OMX504" s="21"/>
      <c r="OMY504" s="21"/>
      <c r="OMZ504" s="21"/>
      <c r="ONA504" s="21"/>
      <c r="ONB504" s="21"/>
      <c r="ONC504" s="21"/>
      <c r="OND504" s="21"/>
      <c r="ONE504" s="21"/>
      <c r="ONF504" s="21"/>
      <c r="ONG504" s="21"/>
      <c r="ONH504" s="21"/>
      <c r="ONI504" s="21"/>
      <c r="ONJ504" s="21"/>
      <c r="ONK504" s="21"/>
      <c r="ONL504" s="21"/>
      <c r="ONM504" s="21"/>
      <c r="ONN504" s="21"/>
      <c r="ONO504" s="21"/>
      <c r="ONP504" s="21"/>
      <c r="ONQ504" s="21"/>
      <c r="ONR504" s="21"/>
      <c r="ONS504" s="21"/>
      <c r="ONT504" s="21"/>
      <c r="ONU504" s="21"/>
      <c r="ONV504" s="21"/>
      <c r="ONW504" s="21"/>
      <c r="ONX504" s="21"/>
      <c r="ONY504" s="21"/>
      <c r="ONZ504" s="21"/>
      <c r="OOA504" s="21"/>
      <c r="OOB504" s="21"/>
      <c r="OOC504" s="21"/>
      <c r="OOD504" s="21"/>
      <c r="OOE504" s="21"/>
      <c r="OOF504" s="21"/>
      <c r="OOG504" s="21"/>
      <c r="OOH504" s="21"/>
      <c r="OOI504" s="21"/>
      <c r="OOJ504" s="21"/>
      <c r="OOK504" s="21"/>
      <c r="OOL504" s="21"/>
      <c r="OOM504" s="21"/>
      <c r="OON504" s="21"/>
      <c r="OOO504" s="21"/>
      <c r="OOP504" s="21"/>
      <c r="OOQ504" s="21"/>
      <c r="OOR504" s="21"/>
      <c r="OOS504" s="21"/>
      <c r="OOT504" s="21"/>
      <c r="OOU504" s="21"/>
      <c r="OOV504" s="21"/>
      <c r="OOW504" s="21"/>
      <c r="OOX504" s="21"/>
      <c r="OOY504" s="21"/>
      <c r="OOZ504" s="21"/>
      <c r="OPA504" s="21"/>
      <c r="OPB504" s="21"/>
      <c r="OPC504" s="21"/>
      <c r="OPD504" s="21"/>
      <c r="OPE504" s="21"/>
      <c r="OPF504" s="21"/>
      <c r="OPG504" s="21"/>
      <c r="OPH504" s="21"/>
      <c r="OPI504" s="21"/>
      <c r="OPJ504" s="21"/>
      <c r="OPK504" s="21"/>
      <c r="OPL504" s="21"/>
      <c r="OPM504" s="21"/>
      <c r="OPN504" s="21"/>
      <c r="OPO504" s="21"/>
      <c r="OPP504" s="21"/>
      <c r="OPQ504" s="21"/>
      <c r="OPR504" s="21"/>
      <c r="OPS504" s="21"/>
      <c r="OPT504" s="21"/>
      <c r="OPU504" s="21"/>
      <c r="OPV504" s="21"/>
      <c r="OPW504" s="21"/>
      <c r="OPX504" s="21"/>
      <c r="OPY504" s="21"/>
      <c r="OPZ504" s="21"/>
      <c r="OQA504" s="21"/>
      <c r="OQB504" s="21"/>
      <c r="OQC504" s="21"/>
      <c r="OQD504" s="21"/>
      <c r="OQE504" s="21"/>
      <c r="OQF504" s="21"/>
      <c r="OQG504" s="21"/>
      <c r="OQH504" s="21"/>
      <c r="OQI504" s="21"/>
      <c r="OQJ504" s="21"/>
      <c r="OQK504" s="21"/>
      <c r="OQL504" s="21"/>
      <c r="OQM504" s="21"/>
      <c r="OQN504" s="21"/>
      <c r="OQO504" s="21"/>
      <c r="OQP504" s="21"/>
      <c r="OQQ504" s="21"/>
      <c r="OQR504" s="21"/>
      <c r="OQS504" s="21"/>
      <c r="OQT504" s="21"/>
      <c r="OQU504" s="21"/>
      <c r="OQV504" s="21"/>
      <c r="OQW504" s="21"/>
      <c r="OQX504" s="21"/>
      <c r="OQY504" s="21"/>
      <c r="OQZ504" s="21"/>
      <c r="ORA504" s="21"/>
      <c r="ORB504" s="21"/>
      <c r="ORC504" s="21"/>
      <c r="ORD504" s="21"/>
      <c r="ORE504" s="21"/>
      <c r="ORF504" s="21"/>
      <c r="ORG504" s="21"/>
      <c r="ORH504" s="21"/>
      <c r="ORI504" s="21"/>
      <c r="ORJ504" s="21"/>
      <c r="ORK504" s="21"/>
      <c r="ORL504" s="21"/>
      <c r="ORM504" s="21"/>
      <c r="ORN504" s="21"/>
      <c r="ORO504" s="21"/>
      <c r="ORP504" s="21"/>
      <c r="ORQ504" s="21"/>
      <c r="ORR504" s="21"/>
      <c r="ORS504" s="21"/>
      <c r="ORT504" s="21"/>
      <c r="ORU504" s="21"/>
      <c r="ORV504" s="21"/>
      <c r="ORW504" s="21"/>
      <c r="ORX504" s="21"/>
      <c r="ORY504" s="21"/>
      <c r="ORZ504" s="21"/>
      <c r="OSA504" s="21"/>
      <c r="OSB504" s="21"/>
      <c r="OSC504" s="21"/>
      <c r="OSD504" s="21"/>
      <c r="OSE504" s="21"/>
      <c r="OSF504" s="21"/>
      <c r="OSG504" s="21"/>
      <c r="OSH504" s="21"/>
      <c r="OSI504" s="21"/>
      <c r="OSJ504" s="21"/>
      <c r="OSK504" s="21"/>
      <c r="OSL504" s="21"/>
      <c r="OSM504" s="21"/>
      <c r="OSN504" s="21"/>
      <c r="OSO504" s="21"/>
      <c r="OSP504" s="21"/>
      <c r="OSQ504" s="21"/>
      <c r="OSR504" s="21"/>
      <c r="OSS504" s="21"/>
      <c r="OST504" s="21"/>
      <c r="OSU504" s="21"/>
      <c r="OSV504" s="21"/>
      <c r="OSW504" s="21"/>
      <c r="OSX504" s="21"/>
      <c r="OSY504" s="21"/>
      <c r="OSZ504" s="21"/>
      <c r="OTA504" s="21"/>
      <c r="OTB504" s="21"/>
      <c r="OTC504" s="21"/>
      <c r="OTD504" s="21"/>
      <c r="OTE504" s="21"/>
      <c r="OTF504" s="21"/>
      <c r="OTG504" s="21"/>
      <c r="OTH504" s="21"/>
      <c r="OTI504" s="21"/>
      <c r="OTJ504" s="21"/>
      <c r="OTK504" s="21"/>
      <c r="OTL504" s="21"/>
      <c r="OTM504" s="21"/>
      <c r="OTN504" s="21"/>
      <c r="OTO504" s="21"/>
      <c r="OTP504" s="21"/>
      <c r="OTQ504" s="21"/>
      <c r="OTR504" s="21"/>
      <c r="OTS504" s="21"/>
      <c r="OTT504" s="21"/>
      <c r="OTU504" s="21"/>
      <c r="OTV504" s="21"/>
      <c r="OTW504" s="21"/>
      <c r="OTX504" s="21"/>
      <c r="OTY504" s="21"/>
      <c r="OTZ504" s="21"/>
      <c r="OUA504" s="21"/>
      <c r="OUB504" s="21"/>
      <c r="OUC504" s="21"/>
      <c r="OUD504" s="21"/>
      <c r="OUE504" s="21"/>
      <c r="OUF504" s="21"/>
      <c r="OUG504" s="21"/>
      <c r="OUH504" s="21"/>
      <c r="OUI504" s="21"/>
      <c r="OUJ504" s="21"/>
      <c r="OUK504" s="21"/>
      <c r="OUL504" s="21"/>
      <c r="OUM504" s="21"/>
      <c r="OUN504" s="21"/>
      <c r="OUO504" s="21"/>
      <c r="OUP504" s="21"/>
      <c r="OUQ504" s="21"/>
      <c r="OUR504" s="21"/>
      <c r="OUS504" s="21"/>
      <c r="OUT504" s="21"/>
      <c r="OUU504" s="21"/>
      <c r="OUV504" s="21"/>
      <c r="OUW504" s="21"/>
      <c r="OUX504" s="21"/>
      <c r="OUY504" s="21"/>
      <c r="OUZ504" s="21"/>
      <c r="OVA504" s="21"/>
      <c r="OVB504" s="21"/>
      <c r="OVC504" s="21"/>
      <c r="OVD504" s="21"/>
      <c r="OVE504" s="21"/>
      <c r="OVF504" s="21"/>
      <c r="OVG504" s="21"/>
      <c r="OVH504" s="21"/>
      <c r="OVI504" s="21"/>
      <c r="OVJ504" s="21"/>
      <c r="OVK504" s="21"/>
      <c r="OVL504" s="21"/>
      <c r="OVM504" s="21"/>
      <c r="OVN504" s="21"/>
      <c r="OVO504" s="21"/>
      <c r="OVP504" s="21"/>
      <c r="OVQ504" s="21"/>
      <c r="OVR504" s="21"/>
      <c r="OVS504" s="21"/>
      <c r="OVT504" s="21"/>
      <c r="OVU504" s="21"/>
      <c r="OVV504" s="21"/>
      <c r="OVW504" s="21"/>
      <c r="OVX504" s="21"/>
      <c r="OVY504" s="21"/>
      <c r="OVZ504" s="21"/>
      <c r="OWA504" s="21"/>
      <c r="OWB504" s="21"/>
      <c r="OWC504" s="21"/>
      <c r="OWD504" s="21"/>
      <c r="OWE504" s="21"/>
      <c r="OWF504" s="21"/>
      <c r="OWG504" s="21"/>
      <c r="OWH504" s="21"/>
      <c r="OWI504" s="21"/>
      <c r="OWJ504" s="21"/>
      <c r="OWK504" s="21"/>
      <c r="OWL504" s="21"/>
      <c r="OWM504" s="21"/>
      <c r="OWN504" s="21"/>
      <c r="OWO504" s="21"/>
      <c r="OWP504" s="21"/>
      <c r="OWQ504" s="21"/>
      <c r="OWR504" s="21"/>
      <c r="OWS504" s="21"/>
      <c r="OWT504" s="21"/>
      <c r="OWU504" s="21"/>
      <c r="OWV504" s="21"/>
      <c r="OWW504" s="21"/>
      <c r="OWX504" s="21"/>
      <c r="OWY504" s="21"/>
      <c r="OWZ504" s="21"/>
      <c r="OXA504" s="21"/>
      <c r="OXB504" s="21"/>
      <c r="OXC504" s="21"/>
      <c r="OXD504" s="21"/>
      <c r="OXE504" s="21"/>
      <c r="OXF504" s="21"/>
      <c r="OXG504" s="21"/>
      <c r="OXH504" s="21"/>
      <c r="OXI504" s="21"/>
      <c r="OXJ504" s="21"/>
      <c r="OXK504" s="21"/>
      <c r="OXL504" s="21"/>
      <c r="OXM504" s="21"/>
      <c r="OXN504" s="21"/>
      <c r="OXO504" s="21"/>
      <c r="OXP504" s="21"/>
      <c r="OXQ504" s="21"/>
      <c r="OXR504" s="21"/>
      <c r="OXS504" s="21"/>
      <c r="OXT504" s="21"/>
      <c r="OXU504" s="21"/>
      <c r="OXV504" s="21"/>
      <c r="OXW504" s="21"/>
      <c r="OXX504" s="21"/>
      <c r="OXY504" s="21"/>
      <c r="OXZ504" s="21"/>
      <c r="OYA504" s="21"/>
      <c r="OYB504" s="21"/>
      <c r="OYC504" s="21"/>
      <c r="OYD504" s="21"/>
      <c r="OYE504" s="21"/>
      <c r="OYF504" s="21"/>
      <c r="OYG504" s="21"/>
      <c r="OYH504" s="21"/>
      <c r="OYI504" s="21"/>
      <c r="OYJ504" s="21"/>
      <c r="OYK504" s="21"/>
      <c r="OYL504" s="21"/>
      <c r="OYM504" s="21"/>
      <c r="OYN504" s="21"/>
      <c r="OYO504" s="21"/>
      <c r="OYP504" s="21"/>
      <c r="OYQ504" s="21"/>
      <c r="OYR504" s="21"/>
      <c r="OYS504" s="21"/>
      <c r="OYT504" s="21"/>
      <c r="OYU504" s="21"/>
      <c r="OYV504" s="21"/>
      <c r="OYW504" s="21"/>
      <c r="OYX504" s="21"/>
      <c r="OYY504" s="21"/>
      <c r="OYZ504" s="21"/>
      <c r="OZA504" s="21"/>
      <c r="OZB504" s="21"/>
      <c r="OZC504" s="21"/>
      <c r="OZD504" s="21"/>
      <c r="OZE504" s="21"/>
      <c r="OZF504" s="21"/>
      <c r="OZG504" s="21"/>
      <c r="OZH504" s="21"/>
      <c r="OZI504" s="21"/>
      <c r="OZJ504" s="21"/>
      <c r="OZK504" s="21"/>
      <c r="OZL504" s="21"/>
      <c r="OZM504" s="21"/>
      <c r="OZN504" s="21"/>
      <c r="OZO504" s="21"/>
      <c r="OZP504" s="21"/>
      <c r="OZQ504" s="21"/>
      <c r="OZR504" s="21"/>
      <c r="OZS504" s="21"/>
      <c r="OZT504" s="21"/>
      <c r="OZU504" s="21"/>
      <c r="OZV504" s="21"/>
      <c r="OZW504" s="21"/>
      <c r="OZX504" s="21"/>
      <c r="OZY504" s="21"/>
      <c r="OZZ504" s="21"/>
      <c r="PAA504" s="21"/>
      <c r="PAB504" s="21"/>
      <c r="PAC504" s="21"/>
      <c r="PAD504" s="21"/>
      <c r="PAE504" s="21"/>
      <c r="PAF504" s="21"/>
      <c r="PAG504" s="21"/>
      <c r="PAH504" s="21"/>
      <c r="PAI504" s="21"/>
      <c r="PAJ504" s="21"/>
      <c r="PAK504" s="21"/>
      <c r="PAL504" s="21"/>
      <c r="PAM504" s="21"/>
      <c r="PAN504" s="21"/>
      <c r="PAO504" s="21"/>
      <c r="PAP504" s="21"/>
      <c r="PAQ504" s="21"/>
      <c r="PAR504" s="21"/>
      <c r="PAS504" s="21"/>
      <c r="PAT504" s="21"/>
      <c r="PAU504" s="21"/>
      <c r="PAV504" s="21"/>
      <c r="PAW504" s="21"/>
      <c r="PAX504" s="21"/>
      <c r="PAY504" s="21"/>
      <c r="PAZ504" s="21"/>
      <c r="PBA504" s="21"/>
      <c r="PBB504" s="21"/>
      <c r="PBC504" s="21"/>
      <c r="PBD504" s="21"/>
      <c r="PBE504" s="21"/>
      <c r="PBF504" s="21"/>
      <c r="PBG504" s="21"/>
      <c r="PBH504" s="21"/>
      <c r="PBI504" s="21"/>
      <c r="PBJ504" s="21"/>
      <c r="PBK504" s="21"/>
      <c r="PBL504" s="21"/>
      <c r="PBM504" s="21"/>
      <c r="PBN504" s="21"/>
      <c r="PBO504" s="21"/>
      <c r="PBP504" s="21"/>
      <c r="PBQ504" s="21"/>
      <c r="PBR504" s="21"/>
      <c r="PBS504" s="21"/>
      <c r="PBT504" s="21"/>
      <c r="PBU504" s="21"/>
      <c r="PBV504" s="21"/>
      <c r="PBW504" s="21"/>
      <c r="PBX504" s="21"/>
      <c r="PBY504" s="21"/>
      <c r="PBZ504" s="21"/>
      <c r="PCA504" s="21"/>
      <c r="PCB504" s="21"/>
      <c r="PCC504" s="21"/>
      <c r="PCD504" s="21"/>
      <c r="PCE504" s="21"/>
      <c r="PCF504" s="21"/>
      <c r="PCG504" s="21"/>
      <c r="PCH504" s="21"/>
      <c r="PCI504" s="21"/>
      <c r="PCJ504" s="21"/>
      <c r="PCK504" s="21"/>
      <c r="PCL504" s="21"/>
      <c r="PCM504" s="21"/>
      <c r="PCN504" s="21"/>
      <c r="PCO504" s="21"/>
      <c r="PCP504" s="21"/>
      <c r="PCQ504" s="21"/>
      <c r="PCR504" s="21"/>
      <c r="PCS504" s="21"/>
      <c r="PCT504" s="21"/>
      <c r="PCU504" s="21"/>
      <c r="PCV504" s="21"/>
      <c r="PCW504" s="21"/>
      <c r="PCX504" s="21"/>
      <c r="PCY504" s="21"/>
      <c r="PCZ504" s="21"/>
      <c r="PDA504" s="21"/>
      <c r="PDB504" s="21"/>
      <c r="PDC504" s="21"/>
      <c r="PDD504" s="21"/>
      <c r="PDE504" s="21"/>
      <c r="PDF504" s="21"/>
      <c r="PDG504" s="21"/>
      <c r="PDH504" s="21"/>
      <c r="PDI504" s="21"/>
      <c r="PDJ504" s="21"/>
      <c r="PDK504" s="21"/>
      <c r="PDL504" s="21"/>
      <c r="PDM504" s="21"/>
      <c r="PDN504" s="21"/>
      <c r="PDO504" s="21"/>
      <c r="PDP504" s="21"/>
      <c r="PDQ504" s="21"/>
      <c r="PDR504" s="21"/>
      <c r="PDS504" s="21"/>
      <c r="PDT504" s="21"/>
      <c r="PDU504" s="21"/>
      <c r="PDV504" s="21"/>
      <c r="PDW504" s="21"/>
      <c r="PDX504" s="21"/>
      <c r="PDY504" s="21"/>
      <c r="PDZ504" s="21"/>
      <c r="PEA504" s="21"/>
      <c r="PEB504" s="21"/>
      <c r="PEC504" s="21"/>
      <c r="PED504" s="21"/>
      <c r="PEE504" s="21"/>
      <c r="PEF504" s="21"/>
      <c r="PEG504" s="21"/>
      <c r="PEH504" s="21"/>
      <c r="PEI504" s="21"/>
      <c r="PEJ504" s="21"/>
      <c r="PEK504" s="21"/>
      <c r="PEL504" s="21"/>
      <c r="PEM504" s="21"/>
      <c r="PEN504" s="21"/>
      <c r="PEO504" s="21"/>
      <c r="PEP504" s="21"/>
      <c r="PEQ504" s="21"/>
      <c r="PER504" s="21"/>
      <c r="PES504" s="21"/>
      <c r="PET504" s="21"/>
      <c r="PEU504" s="21"/>
      <c r="PEV504" s="21"/>
      <c r="PEW504" s="21"/>
      <c r="PEX504" s="21"/>
      <c r="PEY504" s="21"/>
      <c r="PEZ504" s="21"/>
      <c r="PFA504" s="21"/>
      <c r="PFB504" s="21"/>
      <c r="PFC504" s="21"/>
      <c r="PFD504" s="21"/>
      <c r="PFE504" s="21"/>
      <c r="PFF504" s="21"/>
      <c r="PFG504" s="21"/>
      <c r="PFH504" s="21"/>
      <c r="PFI504" s="21"/>
      <c r="PFJ504" s="21"/>
      <c r="PFK504" s="21"/>
      <c r="PFL504" s="21"/>
      <c r="PFM504" s="21"/>
      <c r="PFN504" s="21"/>
      <c r="PFO504" s="21"/>
      <c r="PFP504" s="21"/>
      <c r="PFQ504" s="21"/>
      <c r="PFR504" s="21"/>
      <c r="PFS504" s="21"/>
      <c r="PFT504" s="21"/>
      <c r="PFU504" s="21"/>
      <c r="PFV504" s="21"/>
      <c r="PFW504" s="21"/>
      <c r="PFX504" s="21"/>
      <c r="PFY504" s="21"/>
      <c r="PFZ504" s="21"/>
      <c r="PGA504" s="21"/>
      <c r="PGB504" s="21"/>
      <c r="PGC504" s="21"/>
      <c r="PGD504" s="21"/>
      <c r="PGE504" s="21"/>
      <c r="PGF504" s="21"/>
      <c r="PGG504" s="21"/>
      <c r="PGH504" s="21"/>
      <c r="PGI504" s="21"/>
      <c r="PGJ504" s="21"/>
      <c r="PGK504" s="21"/>
      <c r="PGL504" s="21"/>
      <c r="PGM504" s="21"/>
      <c r="PGN504" s="21"/>
      <c r="PGO504" s="21"/>
      <c r="PGP504" s="21"/>
      <c r="PGQ504" s="21"/>
      <c r="PGR504" s="21"/>
      <c r="PGS504" s="21"/>
      <c r="PGT504" s="21"/>
      <c r="PGU504" s="21"/>
      <c r="PGV504" s="21"/>
      <c r="PGW504" s="21"/>
      <c r="PGX504" s="21"/>
      <c r="PGY504" s="21"/>
      <c r="PGZ504" s="21"/>
      <c r="PHA504" s="21"/>
      <c r="PHB504" s="21"/>
      <c r="PHC504" s="21"/>
      <c r="PHD504" s="21"/>
      <c r="PHE504" s="21"/>
      <c r="PHF504" s="21"/>
      <c r="PHG504" s="21"/>
      <c r="PHH504" s="21"/>
      <c r="PHI504" s="21"/>
      <c r="PHJ504" s="21"/>
      <c r="PHK504" s="21"/>
      <c r="PHL504" s="21"/>
      <c r="PHM504" s="21"/>
      <c r="PHN504" s="21"/>
      <c r="PHO504" s="21"/>
      <c r="PHP504" s="21"/>
      <c r="PHQ504" s="21"/>
      <c r="PHR504" s="21"/>
      <c r="PHS504" s="21"/>
      <c r="PHT504" s="21"/>
      <c r="PHU504" s="21"/>
      <c r="PHV504" s="21"/>
      <c r="PHW504" s="21"/>
      <c r="PHX504" s="21"/>
      <c r="PHY504" s="21"/>
      <c r="PHZ504" s="21"/>
      <c r="PIA504" s="21"/>
      <c r="PIB504" s="21"/>
      <c r="PIC504" s="21"/>
      <c r="PID504" s="21"/>
      <c r="PIE504" s="21"/>
      <c r="PIF504" s="21"/>
      <c r="PIG504" s="21"/>
      <c r="PIH504" s="21"/>
      <c r="PII504" s="21"/>
      <c r="PIJ504" s="21"/>
      <c r="PIK504" s="21"/>
      <c r="PIL504" s="21"/>
      <c r="PIM504" s="21"/>
      <c r="PIN504" s="21"/>
      <c r="PIO504" s="21"/>
      <c r="PIP504" s="21"/>
      <c r="PIQ504" s="21"/>
      <c r="PIR504" s="21"/>
      <c r="PIS504" s="21"/>
      <c r="PIT504" s="21"/>
      <c r="PIU504" s="21"/>
      <c r="PIV504" s="21"/>
      <c r="PIW504" s="21"/>
      <c r="PIX504" s="21"/>
      <c r="PIY504" s="21"/>
      <c r="PIZ504" s="21"/>
      <c r="PJA504" s="21"/>
      <c r="PJB504" s="21"/>
      <c r="PJC504" s="21"/>
      <c r="PJD504" s="21"/>
      <c r="PJE504" s="21"/>
      <c r="PJF504" s="21"/>
      <c r="PJG504" s="21"/>
      <c r="PJH504" s="21"/>
      <c r="PJI504" s="21"/>
      <c r="PJJ504" s="21"/>
      <c r="PJK504" s="21"/>
      <c r="PJL504" s="21"/>
      <c r="PJM504" s="21"/>
      <c r="PJN504" s="21"/>
      <c r="PJO504" s="21"/>
      <c r="PJP504" s="21"/>
      <c r="PJQ504" s="21"/>
      <c r="PJR504" s="21"/>
      <c r="PJS504" s="21"/>
      <c r="PJT504" s="21"/>
      <c r="PJU504" s="21"/>
      <c r="PJV504" s="21"/>
      <c r="PJW504" s="21"/>
      <c r="PJX504" s="21"/>
      <c r="PJY504" s="21"/>
      <c r="PJZ504" s="21"/>
      <c r="PKA504" s="21"/>
      <c r="PKB504" s="21"/>
      <c r="PKC504" s="21"/>
      <c r="PKD504" s="21"/>
      <c r="PKE504" s="21"/>
      <c r="PKF504" s="21"/>
      <c r="PKG504" s="21"/>
      <c r="PKH504" s="21"/>
      <c r="PKI504" s="21"/>
      <c r="PKJ504" s="21"/>
      <c r="PKK504" s="21"/>
      <c r="PKL504" s="21"/>
      <c r="PKM504" s="21"/>
      <c r="PKN504" s="21"/>
      <c r="PKO504" s="21"/>
      <c r="PKP504" s="21"/>
      <c r="PKQ504" s="21"/>
      <c r="PKR504" s="21"/>
      <c r="PKS504" s="21"/>
      <c r="PKT504" s="21"/>
      <c r="PKU504" s="21"/>
      <c r="PKV504" s="21"/>
      <c r="PKW504" s="21"/>
      <c r="PKX504" s="21"/>
      <c r="PKY504" s="21"/>
      <c r="PKZ504" s="21"/>
      <c r="PLA504" s="21"/>
      <c r="PLB504" s="21"/>
      <c r="PLC504" s="21"/>
      <c r="PLD504" s="21"/>
      <c r="PLE504" s="21"/>
      <c r="PLF504" s="21"/>
      <c r="PLG504" s="21"/>
      <c r="PLH504" s="21"/>
      <c r="PLI504" s="21"/>
      <c r="PLJ504" s="21"/>
      <c r="PLK504" s="21"/>
      <c r="PLL504" s="21"/>
      <c r="PLM504" s="21"/>
      <c r="PLN504" s="21"/>
      <c r="PLO504" s="21"/>
      <c r="PLP504" s="21"/>
      <c r="PLQ504" s="21"/>
      <c r="PLR504" s="21"/>
      <c r="PLS504" s="21"/>
      <c r="PLT504" s="21"/>
      <c r="PLU504" s="21"/>
      <c r="PLV504" s="21"/>
      <c r="PLW504" s="21"/>
      <c r="PLX504" s="21"/>
      <c r="PLY504" s="21"/>
      <c r="PLZ504" s="21"/>
      <c r="PMA504" s="21"/>
      <c r="PMB504" s="21"/>
      <c r="PMC504" s="21"/>
      <c r="PMD504" s="21"/>
      <c r="PME504" s="21"/>
      <c r="PMF504" s="21"/>
      <c r="PMG504" s="21"/>
      <c r="PMH504" s="21"/>
      <c r="PMI504" s="21"/>
      <c r="PMJ504" s="21"/>
      <c r="PMK504" s="21"/>
      <c r="PML504" s="21"/>
      <c r="PMM504" s="21"/>
      <c r="PMN504" s="21"/>
      <c r="PMO504" s="21"/>
      <c r="PMP504" s="21"/>
      <c r="PMQ504" s="21"/>
      <c r="PMR504" s="21"/>
      <c r="PMS504" s="21"/>
      <c r="PMT504" s="21"/>
      <c r="PMU504" s="21"/>
      <c r="PMV504" s="21"/>
      <c r="PMW504" s="21"/>
      <c r="PMX504" s="21"/>
      <c r="PMY504" s="21"/>
      <c r="PMZ504" s="21"/>
      <c r="PNA504" s="21"/>
      <c r="PNB504" s="21"/>
      <c r="PNC504" s="21"/>
      <c r="PND504" s="21"/>
      <c r="PNE504" s="21"/>
      <c r="PNF504" s="21"/>
      <c r="PNG504" s="21"/>
      <c r="PNH504" s="21"/>
      <c r="PNI504" s="21"/>
      <c r="PNJ504" s="21"/>
      <c r="PNK504" s="21"/>
      <c r="PNL504" s="21"/>
      <c r="PNM504" s="21"/>
      <c r="PNN504" s="21"/>
      <c r="PNO504" s="21"/>
      <c r="PNP504" s="21"/>
      <c r="PNQ504" s="21"/>
      <c r="PNR504" s="21"/>
      <c r="PNS504" s="21"/>
      <c r="PNT504" s="21"/>
      <c r="PNU504" s="21"/>
      <c r="PNV504" s="21"/>
      <c r="PNW504" s="21"/>
      <c r="PNX504" s="21"/>
      <c r="PNY504" s="21"/>
      <c r="PNZ504" s="21"/>
      <c r="POA504" s="21"/>
      <c r="POB504" s="21"/>
      <c r="POC504" s="21"/>
      <c r="POD504" s="21"/>
      <c r="POE504" s="21"/>
      <c r="POF504" s="21"/>
      <c r="POG504" s="21"/>
      <c r="POH504" s="21"/>
      <c r="POI504" s="21"/>
      <c r="POJ504" s="21"/>
      <c r="POK504" s="21"/>
      <c r="POL504" s="21"/>
      <c r="POM504" s="21"/>
      <c r="PON504" s="21"/>
      <c r="POO504" s="21"/>
      <c r="POP504" s="21"/>
      <c r="POQ504" s="21"/>
      <c r="POR504" s="21"/>
      <c r="POS504" s="21"/>
      <c r="POT504" s="21"/>
      <c r="POU504" s="21"/>
      <c r="POV504" s="21"/>
      <c r="POW504" s="21"/>
      <c r="POX504" s="21"/>
      <c r="POY504" s="21"/>
      <c r="POZ504" s="21"/>
      <c r="PPA504" s="21"/>
      <c r="PPB504" s="21"/>
      <c r="PPC504" s="21"/>
      <c r="PPD504" s="21"/>
      <c r="PPE504" s="21"/>
      <c r="PPF504" s="21"/>
      <c r="PPG504" s="21"/>
      <c r="PPH504" s="21"/>
      <c r="PPI504" s="21"/>
      <c r="PPJ504" s="21"/>
      <c r="PPK504" s="21"/>
      <c r="PPL504" s="21"/>
      <c r="PPM504" s="21"/>
      <c r="PPN504" s="21"/>
      <c r="PPO504" s="21"/>
      <c r="PPP504" s="21"/>
      <c r="PPQ504" s="21"/>
      <c r="PPR504" s="21"/>
      <c r="PPS504" s="21"/>
      <c r="PPT504" s="21"/>
      <c r="PPU504" s="21"/>
      <c r="PPV504" s="21"/>
      <c r="PPW504" s="21"/>
      <c r="PPX504" s="21"/>
      <c r="PPY504" s="21"/>
      <c r="PPZ504" s="21"/>
      <c r="PQA504" s="21"/>
      <c r="PQB504" s="21"/>
      <c r="PQC504" s="21"/>
      <c r="PQD504" s="21"/>
      <c r="PQE504" s="21"/>
      <c r="PQF504" s="21"/>
      <c r="PQG504" s="21"/>
      <c r="PQH504" s="21"/>
      <c r="PQI504" s="21"/>
      <c r="PQJ504" s="21"/>
      <c r="PQK504" s="21"/>
      <c r="PQL504" s="21"/>
      <c r="PQM504" s="21"/>
      <c r="PQN504" s="21"/>
      <c r="PQO504" s="21"/>
      <c r="PQP504" s="21"/>
      <c r="PQQ504" s="21"/>
      <c r="PQR504" s="21"/>
      <c r="PQS504" s="21"/>
      <c r="PQT504" s="21"/>
      <c r="PQU504" s="21"/>
      <c r="PQV504" s="21"/>
      <c r="PQW504" s="21"/>
      <c r="PQX504" s="21"/>
      <c r="PQY504" s="21"/>
      <c r="PQZ504" s="21"/>
      <c r="PRA504" s="21"/>
      <c r="PRB504" s="21"/>
      <c r="PRC504" s="21"/>
      <c r="PRD504" s="21"/>
      <c r="PRE504" s="21"/>
      <c r="PRF504" s="21"/>
      <c r="PRG504" s="21"/>
      <c r="PRH504" s="21"/>
      <c r="PRI504" s="21"/>
      <c r="PRJ504" s="21"/>
      <c r="PRK504" s="21"/>
      <c r="PRL504" s="21"/>
      <c r="PRM504" s="21"/>
      <c r="PRN504" s="21"/>
      <c r="PRO504" s="21"/>
      <c r="PRP504" s="21"/>
      <c r="PRQ504" s="21"/>
      <c r="PRR504" s="21"/>
      <c r="PRS504" s="21"/>
      <c r="PRT504" s="21"/>
      <c r="PRU504" s="21"/>
      <c r="PRV504" s="21"/>
      <c r="PRW504" s="21"/>
      <c r="PRX504" s="21"/>
      <c r="PRY504" s="21"/>
      <c r="PRZ504" s="21"/>
      <c r="PSA504" s="21"/>
      <c r="PSB504" s="21"/>
      <c r="PSC504" s="21"/>
      <c r="PSD504" s="21"/>
      <c r="PSE504" s="21"/>
      <c r="PSF504" s="21"/>
      <c r="PSG504" s="21"/>
      <c r="PSH504" s="21"/>
      <c r="PSI504" s="21"/>
      <c r="PSJ504" s="21"/>
      <c r="PSK504" s="21"/>
      <c r="PSL504" s="21"/>
      <c r="PSM504" s="21"/>
      <c r="PSN504" s="21"/>
      <c r="PSO504" s="21"/>
      <c r="PSP504" s="21"/>
      <c r="PSQ504" s="21"/>
      <c r="PSR504" s="21"/>
      <c r="PSS504" s="21"/>
      <c r="PST504" s="21"/>
      <c r="PSU504" s="21"/>
      <c r="PSV504" s="21"/>
      <c r="PSW504" s="21"/>
      <c r="PSX504" s="21"/>
      <c r="PSY504" s="21"/>
      <c r="PSZ504" s="21"/>
      <c r="PTA504" s="21"/>
      <c r="PTB504" s="21"/>
      <c r="PTC504" s="21"/>
      <c r="PTD504" s="21"/>
      <c r="PTE504" s="21"/>
      <c r="PTF504" s="21"/>
      <c r="PTG504" s="21"/>
      <c r="PTH504" s="21"/>
      <c r="PTI504" s="21"/>
      <c r="PTJ504" s="21"/>
      <c r="PTK504" s="21"/>
      <c r="PTL504" s="21"/>
      <c r="PTM504" s="21"/>
      <c r="PTN504" s="21"/>
      <c r="PTO504" s="21"/>
      <c r="PTP504" s="21"/>
      <c r="PTQ504" s="21"/>
      <c r="PTR504" s="21"/>
      <c r="PTS504" s="21"/>
      <c r="PTT504" s="21"/>
      <c r="PTU504" s="21"/>
      <c r="PTV504" s="21"/>
      <c r="PTW504" s="21"/>
      <c r="PTX504" s="21"/>
      <c r="PTY504" s="21"/>
      <c r="PTZ504" s="21"/>
      <c r="PUA504" s="21"/>
      <c r="PUB504" s="21"/>
      <c r="PUC504" s="21"/>
      <c r="PUD504" s="21"/>
      <c r="PUE504" s="21"/>
      <c r="PUF504" s="21"/>
      <c r="PUG504" s="21"/>
      <c r="PUH504" s="21"/>
      <c r="PUI504" s="21"/>
      <c r="PUJ504" s="21"/>
      <c r="PUK504" s="21"/>
      <c r="PUL504" s="21"/>
      <c r="PUM504" s="21"/>
      <c r="PUN504" s="21"/>
      <c r="PUO504" s="21"/>
      <c r="PUP504" s="21"/>
      <c r="PUQ504" s="21"/>
      <c r="PUR504" s="21"/>
      <c r="PUS504" s="21"/>
      <c r="PUT504" s="21"/>
      <c r="PUU504" s="21"/>
      <c r="PUV504" s="21"/>
      <c r="PUW504" s="21"/>
      <c r="PUX504" s="21"/>
      <c r="PUY504" s="21"/>
      <c r="PUZ504" s="21"/>
      <c r="PVA504" s="21"/>
      <c r="PVB504" s="21"/>
      <c r="PVC504" s="21"/>
      <c r="PVD504" s="21"/>
      <c r="PVE504" s="21"/>
      <c r="PVF504" s="21"/>
      <c r="PVG504" s="21"/>
      <c r="PVH504" s="21"/>
      <c r="PVI504" s="21"/>
      <c r="PVJ504" s="21"/>
      <c r="PVK504" s="21"/>
      <c r="PVL504" s="21"/>
      <c r="PVM504" s="21"/>
      <c r="PVN504" s="21"/>
      <c r="PVO504" s="21"/>
      <c r="PVP504" s="21"/>
      <c r="PVQ504" s="21"/>
      <c r="PVR504" s="21"/>
      <c r="PVS504" s="21"/>
      <c r="PVT504" s="21"/>
      <c r="PVU504" s="21"/>
      <c r="PVV504" s="21"/>
      <c r="PVW504" s="21"/>
      <c r="PVX504" s="21"/>
      <c r="PVY504" s="21"/>
      <c r="PVZ504" s="21"/>
      <c r="PWA504" s="21"/>
      <c r="PWB504" s="21"/>
      <c r="PWC504" s="21"/>
      <c r="PWD504" s="21"/>
      <c r="PWE504" s="21"/>
      <c r="PWF504" s="21"/>
      <c r="PWG504" s="21"/>
      <c r="PWH504" s="21"/>
      <c r="PWI504" s="21"/>
      <c r="PWJ504" s="21"/>
      <c r="PWK504" s="21"/>
      <c r="PWL504" s="21"/>
      <c r="PWM504" s="21"/>
      <c r="PWN504" s="21"/>
      <c r="PWO504" s="21"/>
      <c r="PWP504" s="21"/>
      <c r="PWQ504" s="21"/>
      <c r="PWR504" s="21"/>
      <c r="PWS504" s="21"/>
      <c r="PWT504" s="21"/>
      <c r="PWU504" s="21"/>
      <c r="PWV504" s="21"/>
      <c r="PWW504" s="21"/>
      <c r="PWX504" s="21"/>
      <c r="PWY504" s="21"/>
      <c r="PWZ504" s="21"/>
      <c r="PXA504" s="21"/>
      <c r="PXB504" s="21"/>
      <c r="PXC504" s="21"/>
      <c r="PXD504" s="21"/>
      <c r="PXE504" s="21"/>
      <c r="PXF504" s="21"/>
      <c r="PXG504" s="21"/>
      <c r="PXH504" s="21"/>
      <c r="PXI504" s="21"/>
      <c r="PXJ504" s="21"/>
      <c r="PXK504" s="21"/>
      <c r="PXL504" s="21"/>
      <c r="PXM504" s="21"/>
      <c r="PXN504" s="21"/>
      <c r="PXO504" s="21"/>
      <c r="PXP504" s="21"/>
      <c r="PXQ504" s="21"/>
      <c r="PXR504" s="21"/>
      <c r="PXS504" s="21"/>
      <c r="PXT504" s="21"/>
      <c r="PXU504" s="21"/>
      <c r="PXV504" s="21"/>
      <c r="PXW504" s="21"/>
      <c r="PXX504" s="21"/>
      <c r="PXY504" s="21"/>
      <c r="PXZ504" s="21"/>
      <c r="PYA504" s="21"/>
      <c r="PYB504" s="21"/>
      <c r="PYC504" s="21"/>
      <c r="PYD504" s="21"/>
      <c r="PYE504" s="21"/>
      <c r="PYF504" s="21"/>
      <c r="PYG504" s="21"/>
      <c r="PYH504" s="21"/>
      <c r="PYI504" s="21"/>
      <c r="PYJ504" s="21"/>
      <c r="PYK504" s="21"/>
      <c r="PYL504" s="21"/>
      <c r="PYM504" s="21"/>
      <c r="PYN504" s="21"/>
      <c r="PYO504" s="21"/>
      <c r="PYP504" s="21"/>
      <c r="PYQ504" s="21"/>
      <c r="PYR504" s="21"/>
      <c r="PYS504" s="21"/>
      <c r="PYT504" s="21"/>
      <c r="PYU504" s="21"/>
      <c r="PYV504" s="21"/>
      <c r="PYW504" s="21"/>
      <c r="PYX504" s="21"/>
      <c r="PYY504" s="21"/>
      <c r="PYZ504" s="21"/>
      <c r="PZA504" s="21"/>
      <c r="PZB504" s="21"/>
      <c r="PZC504" s="21"/>
      <c r="PZD504" s="21"/>
      <c r="PZE504" s="21"/>
      <c r="PZF504" s="21"/>
      <c r="PZG504" s="21"/>
      <c r="PZH504" s="21"/>
      <c r="PZI504" s="21"/>
      <c r="PZJ504" s="21"/>
      <c r="PZK504" s="21"/>
      <c r="PZL504" s="21"/>
      <c r="PZM504" s="21"/>
      <c r="PZN504" s="21"/>
      <c r="PZO504" s="21"/>
      <c r="PZP504" s="21"/>
      <c r="PZQ504" s="21"/>
      <c r="PZR504" s="21"/>
      <c r="PZS504" s="21"/>
      <c r="PZT504" s="21"/>
      <c r="PZU504" s="21"/>
      <c r="PZV504" s="21"/>
      <c r="PZW504" s="21"/>
      <c r="PZX504" s="21"/>
      <c r="PZY504" s="21"/>
      <c r="PZZ504" s="21"/>
      <c r="QAA504" s="21"/>
      <c r="QAB504" s="21"/>
      <c r="QAC504" s="21"/>
      <c r="QAD504" s="21"/>
      <c r="QAE504" s="21"/>
      <c r="QAF504" s="21"/>
      <c r="QAG504" s="21"/>
      <c r="QAH504" s="21"/>
      <c r="QAI504" s="21"/>
      <c r="QAJ504" s="21"/>
      <c r="QAK504" s="21"/>
      <c r="QAL504" s="21"/>
      <c r="QAM504" s="21"/>
      <c r="QAN504" s="21"/>
      <c r="QAO504" s="21"/>
      <c r="QAP504" s="21"/>
      <c r="QAQ504" s="21"/>
      <c r="QAR504" s="21"/>
      <c r="QAS504" s="21"/>
      <c r="QAT504" s="21"/>
      <c r="QAU504" s="21"/>
      <c r="QAV504" s="21"/>
      <c r="QAW504" s="21"/>
      <c r="QAX504" s="21"/>
      <c r="QAY504" s="21"/>
      <c r="QAZ504" s="21"/>
      <c r="QBA504" s="21"/>
      <c r="QBB504" s="21"/>
      <c r="QBC504" s="21"/>
      <c r="QBD504" s="21"/>
      <c r="QBE504" s="21"/>
      <c r="QBF504" s="21"/>
      <c r="QBG504" s="21"/>
      <c r="QBH504" s="21"/>
      <c r="QBI504" s="21"/>
      <c r="QBJ504" s="21"/>
      <c r="QBK504" s="21"/>
      <c r="QBL504" s="21"/>
      <c r="QBM504" s="21"/>
      <c r="QBN504" s="21"/>
      <c r="QBO504" s="21"/>
      <c r="QBP504" s="21"/>
      <c r="QBQ504" s="21"/>
      <c r="QBR504" s="21"/>
      <c r="QBS504" s="21"/>
      <c r="QBT504" s="21"/>
      <c r="QBU504" s="21"/>
      <c r="QBV504" s="21"/>
      <c r="QBW504" s="21"/>
      <c r="QBX504" s="21"/>
      <c r="QBY504" s="21"/>
      <c r="QBZ504" s="21"/>
      <c r="QCA504" s="21"/>
      <c r="QCB504" s="21"/>
      <c r="QCC504" s="21"/>
      <c r="QCD504" s="21"/>
      <c r="QCE504" s="21"/>
      <c r="QCF504" s="21"/>
      <c r="QCG504" s="21"/>
      <c r="QCH504" s="21"/>
      <c r="QCI504" s="21"/>
      <c r="QCJ504" s="21"/>
      <c r="QCK504" s="21"/>
      <c r="QCL504" s="21"/>
      <c r="QCM504" s="21"/>
      <c r="QCN504" s="21"/>
      <c r="QCO504" s="21"/>
      <c r="QCP504" s="21"/>
      <c r="QCQ504" s="21"/>
      <c r="QCR504" s="21"/>
      <c r="QCS504" s="21"/>
      <c r="QCT504" s="21"/>
      <c r="QCU504" s="21"/>
      <c r="QCV504" s="21"/>
      <c r="QCW504" s="21"/>
      <c r="QCX504" s="21"/>
      <c r="QCY504" s="21"/>
      <c r="QCZ504" s="21"/>
      <c r="QDA504" s="21"/>
      <c r="QDB504" s="21"/>
      <c r="QDC504" s="21"/>
      <c r="QDD504" s="21"/>
      <c r="QDE504" s="21"/>
      <c r="QDF504" s="21"/>
      <c r="QDG504" s="21"/>
      <c r="QDH504" s="21"/>
      <c r="QDI504" s="21"/>
      <c r="QDJ504" s="21"/>
      <c r="QDK504" s="21"/>
      <c r="QDL504" s="21"/>
      <c r="QDM504" s="21"/>
      <c r="QDN504" s="21"/>
      <c r="QDO504" s="21"/>
      <c r="QDP504" s="21"/>
      <c r="QDQ504" s="21"/>
      <c r="QDR504" s="21"/>
      <c r="QDS504" s="21"/>
      <c r="QDT504" s="21"/>
      <c r="QDU504" s="21"/>
      <c r="QDV504" s="21"/>
      <c r="QDW504" s="21"/>
      <c r="QDX504" s="21"/>
      <c r="QDY504" s="21"/>
      <c r="QDZ504" s="21"/>
      <c r="QEA504" s="21"/>
      <c r="QEB504" s="21"/>
      <c r="QEC504" s="21"/>
      <c r="QED504" s="21"/>
      <c r="QEE504" s="21"/>
      <c r="QEF504" s="21"/>
      <c r="QEG504" s="21"/>
      <c r="QEH504" s="21"/>
      <c r="QEI504" s="21"/>
      <c r="QEJ504" s="21"/>
      <c r="QEK504" s="21"/>
      <c r="QEL504" s="21"/>
      <c r="QEM504" s="21"/>
      <c r="QEN504" s="21"/>
      <c r="QEO504" s="21"/>
      <c r="QEP504" s="21"/>
      <c r="QEQ504" s="21"/>
      <c r="QER504" s="21"/>
      <c r="QES504" s="21"/>
      <c r="QET504" s="21"/>
      <c r="QEU504" s="21"/>
      <c r="QEV504" s="21"/>
      <c r="QEW504" s="21"/>
      <c r="QEX504" s="21"/>
      <c r="QEY504" s="21"/>
      <c r="QEZ504" s="21"/>
      <c r="QFA504" s="21"/>
      <c r="QFB504" s="21"/>
      <c r="QFC504" s="21"/>
      <c r="QFD504" s="21"/>
      <c r="QFE504" s="21"/>
      <c r="QFF504" s="21"/>
      <c r="QFG504" s="21"/>
      <c r="QFH504" s="21"/>
      <c r="QFI504" s="21"/>
      <c r="QFJ504" s="21"/>
      <c r="QFK504" s="21"/>
      <c r="QFL504" s="21"/>
      <c r="QFM504" s="21"/>
      <c r="QFN504" s="21"/>
      <c r="QFO504" s="21"/>
      <c r="QFP504" s="21"/>
      <c r="QFQ504" s="21"/>
      <c r="QFR504" s="21"/>
      <c r="QFS504" s="21"/>
      <c r="QFT504" s="21"/>
      <c r="QFU504" s="21"/>
      <c r="QFV504" s="21"/>
      <c r="QFW504" s="21"/>
      <c r="QFX504" s="21"/>
      <c r="QFY504" s="21"/>
      <c r="QFZ504" s="21"/>
      <c r="QGA504" s="21"/>
      <c r="QGB504" s="21"/>
      <c r="QGC504" s="21"/>
      <c r="QGD504" s="21"/>
      <c r="QGE504" s="21"/>
      <c r="QGF504" s="21"/>
      <c r="QGG504" s="21"/>
      <c r="QGH504" s="21"/>
      <c r="QGI504" s="21"/>
      <c r="QGJ504" s="21"/>
      <c r="QGK504" s="21"/>
      <c r="QGL504" s="21"/>
      <c r="QGM504" s="21"/>
      <c r="QGN504" s="21"/>
      <c r="QGO504" s="21"/>
      <c r="QGP504" s="21"/>
      <c r="QGQ504" s="21"/>
      <c r="QGR504" s="21"/>
      <c r="QGS504" s="21"/>
      <c r="QGT504" s="21"/>
      <c r="QGU504" s="21"/>
      <c r="QGV504" s="21"/>
      <c r="QGW504" s="21"/>
      <c r="QGX504" s="21"/>
      <c r="QGY504" s="21"/>
      <c r="QGZ504" s="21"/>
      <c r="QHA504" s="21"/>
      <c r="QHB504" s="21"/>
      <c r="QHC504" s="21"/>
      <c r="QHD504" s="21"/>
      <c r="QHE504" s="21"/>
      <c r="QHF504" s="21"/>
      <c r="QHG504" s="21"/>
      <c r="QHH504" s="21"/>
      <c r="QHI504" s="21"/>
      <c r="QHJ504" s="21"/>
      <c r="QHK504" s="21"/>
      <c r="QHL504" s="21"/>
      <c r="QHM504" s="21"/>
      <c r="QHN504" s="21"/>
      <c r="QHO504" s="21"/>
      <c r="QHP504" s="21"/>
      <c r="QHQ504" s="21"/>
      <c r="QHR504" s="21"/>
      <c r="QHS504" s="21"/>
      <c r="QHT504" s="21"/>
      <c r="QHU504" s="21"/>
      <c r="QHV504" s="21"/>
      <c r="QHW504" s="21"/>
      <c r="QHX504" s="21"/>
      <c r="QHY504" s="21"/>
      <c r="QHZ504" s="21"/>
      <c r="QIA504" s="21"/>
      <c r="QIB504" s="21"/>
      <c r="QIC504" s="21"/>
      <c r="QID504" s="21"/>
      <c r="QIE504" s="21"/>
      <c r="QIF504" s="21"/>
      <c r="QIG504" s="21"/>
      <c r="QIH504" s="21"/>
      <c r="QII504" s="21"/>
      <c r="QIJ504" s="21"/>
      <c r="QIK504" s="21"/>
      <c r="QIL504" s="21"/>
      <c r="QIM504" s="21"/>
      <c r="QIN504" s="21"/>
      <c r="QIO504" s="21"/>
      <c r="QIP504" s="21"/>
      <c r="QIQ504" s="21"/>
      <c r="QIR504" s="21"/>
      <c r="QIS504" s="21"/>
      <c r="QIT504" s="21"/>
      <c r="QIU504" s="21"/>
      <c r="QIV504" s="21"/>
      <c r="QIW504" s="21"/>
      <c r="QIX504" s="21"/>
      <c r="QIY504" s="21"/>
      <c r="QIZ504" s="21"/>
      <c r="QJA504" s="21"/>
      <c r="QJB504" s="21"/>
      <c r="QJC504" s="21"/>
      <c r="QJD504" s="21"/>
      <c r="QJE504" s="21"/>
      <c r="QJF504" s="21"/>
      <c r="QJG504" s="21"/>
      <c r="QJH504" s="21"/>
      <c r="QJI504" s="21"/>
      <c r="QJJ504" s="21"/>
      <c r="QJK504" s="21"/>
      <c r="QJL504" s="21"/>
      <c r="QJM504" s="21"/>
      <c r="QJN504" s="21"/>
      <c r="QJO504" s="21"/>
      <c r="QJP504" s="21"/>
      <c r="QJQ504" s="21"/>
      <c r="QJR504" s="21"/>
      <c r="QJS504" s="21"/>
      <c r="QJT504" s="21"/>
      <c r="QJU504" s="21"/>
      <c r="QJV504" s="21"/>
      <c r="QJW504" s="21"/>
      <c r="QJX504" s="21"/>
      <c r="QJY504" s="21"/>
      <c r="QJZ504" s="21"/>
      <c r="QKA504" s="21"/>
      <c r="QKB504" s="21"/>
      <c r="QKC504" s="21"/>
      <c r="QKD504" s="21"/>
      <c r="QKE504" s="21"/>
      <c r="QKF504" s="21"/>
      <c r="QKG504" s="21"/>
      <c r="QKH504" s="21"/>
      <c r="QKI504" s="21"/>
      <c r="QKJ504" s="21"/>
      <c r="QKK504" s="21"/>
      <c r="QKL504" s="21"/>
      <c r="QKM504" s="21"/>
      <c r="QKN504" s="21"/>
      <c r="QKO504" s="21"/>
      <c r="QKP504" s="21"/>
      <c r="QKQ504" s="21"/>
      <c r="QKR504" s="21"/>
      <c r="QKS504" s="21"/>
      <c r="QKT504" s="21"/>
      <c r="QKU504" s="21"/>
      <c r="QKV504" s="21"/>
      <c r="QKW504" s="21"/>
      <c r="QKX504" s="21"/>
      <c r="QKY504" s="21"/>
      <c r="QKZ504" s="21"/>
      <c r="QLA504" s="21"/>
      <c r="QLB504" s="21"/>
      <c r="QLC504" s="21"/>
      <c r="QLD504" s="21"/>
      <c r="QLE504" s="21"/>
      <c r="QLF504" s="21"/>
      <c r="QLG504" s="21"/>
      <c r="QLH504" s="21"/>
      <c r="QLI504" s="21"/>
      <c r="QLJ504" s="21"/>
      <c r="QLK504" s="21"/>
      <c r="QLL504" s="21"/>
      <c r="QLM504" s="21"/>
      <c r="QLN504" s="21"/>
      <c r="QLO504" s="21"/>
      <c r="QLP504" s="21"/>
      <c r="QLQ504" s="21"/>
      <c r="QLR504" s="21"/>
      <c r="QLS504" s="21"/>
      <c r="QLT504" s="21"/>
      <c r="QLU504" s="21"/>
      <c r="QLV504" s="21"/>
      <c r="QLW504" s="21"/>
      <c r="QLX504" s="21"/>
      <c r="QLY504" s="21"/>
      <c r="QLZ504" s="21"/>
      <c r="QMA504" s="21"/>
      <c r="QMB504" s="21"/>
      <c r="QMC504" s="21"/>
      <c r="QMD504" s="21"/>
      <c r="QME504" s="21"/>
      <c r="QMF504" s="21"/>
      <c r="QMG504" s="21"/>
      <c r="QMH504" s="21"/>
      <c r="QMI504" s="21"/>
      <c r="QMJ504" s="21"/>
      <c r="QMK504" s="21"/>
      <c r="QML504" s="21"/>
      <c r="QMM504" s="21"/>
      <c r="QMN504" s="21"/>
      <c r="QMO504" s="21"/>
      <c r="QMP504" s="21"/>
      <c r="QMQ504" s="21"/>
      <c r="QMR504" s="21"/>
      <c r="QMS504" s="21"/>
      <c r="QMT504" s="21"/>
      <c r="QMU504" s="21"/>
      <c r="QMV504" s="21"/>
      <c r="QMW504" s="21"/>
      <c r="QMX504" s="21"/>
      <c r="QMY504" s="21"/>
      <c r="QMZ504" s="21"/>
      <c r="QNA504" s="21"/>
      <c r="QNB504" s="21"/>
      <c r="QNC504" s="21"/>
      <c r="QND504" s="21"/>
      <c r="QNE504" s="21"/>
      <c r="QNF504" s="21"/>
      <c r="QNG504" s="21"/>
      <c r="QNH504" s="21"/>
      <c r="QNI504" s="21"/>
      <c r="QNJ504" s="21"/>
      <c r="QNK504" s="21"/>
      <c r="QNL504" s="21"/>
      <c r="QNM504" s="21"/>
      <c r="QNN504" s="21"/>
      <c r="QNO504" s="21"/>
      <c r="QNP504" s="21"/>
      <c r="QNQ504" s="21"/>
      <c r="QNR504" s="21"/>
      <c r="QNS504" s="21"/>
      <c r="QNT504" s="21"/>
      <c r="QNU504" s="21"/>
      <c r="QNV504" s="21"/>
      <c r="QNW504" s="21"/>
      <c r="QNX504" s="21"/>
      <c r="QNY504" s="21"/>
      <c r="QNZ504" s="21"/>
      <c r="QOA504" s="21"/>
      <c r="QOB504" s="21"/>
      <c r="QOC504" s="21"/>
      <c r="QOD504" s="21"/>
      <c r="QOE504" s="21"/>
      <c r="QOF504" s="21"/>
      <c r="QOG504" s="21"/>
      <c r="QOH504" s="21"/>
      <c r="QOI504" s="21"/>
      <c r="QOJ504" s="21"/>
      <c r="QOK504" s="21"/>
      <c r="QOL504" s="21"/>
      <c r="QOM504" s="21"/>
      <c r="QON504" s="21"/>
      <c r="QOO504" s="21"/>
      <c r="QOP504" s="21"/>
      <c r="QOQ504" s="21"/>
      <c r="QOR504" s="21"/>
      <c r="QOS504" s="21"/>
      <c r="QOT504" s="21"/>
      <c r="QOU504" s="21"/>
      <c r="QOV504" s="21"/>
      <c r="QOW504" s="21"/>
      <c r="QOX504" s="21"/>
      <c r="QOY504" s="21"/>
      <c r="QOZ504" s="21"/>
      <c r="QPA504" s="21"/>
      <c r="QPB504" s="21"/>
      <c r="QPC504" s="21"/>
      <c r="QPD504" s="21"/>
      <c r="QPE504" s="21"/>
      <c r="QPF504" s="21"/>
      <c r="QPG504" s="21"/>
      <c r="QPH504" s="21"/>
      <c r="QPI504" s="21"/>
      <c r="QPJ504" s="21"/>
      <c r="QPK504" s="21"/>
      <c r="QPL504" s="21"/>
      <c r="QPM504" s="21"/>
      <c r="QPN504" s="21"/>
      <c r="QPO504" s="21"/>
      <c r="QPP504" s="21"/>
      <c r="QPQ504" s="21"/>
      <c r="QPR504" s="21"/>
      <c r="QPS504" s="21"/>
      <c r="QPT504" s="21"/>
      <c r="QPU504" s="21"/>
      <c r="QPV504" s="21"/>
      <c r="QPW504" s="21"/>
      <c r="QPX504" s="21"/>
      <c r="QPY504" s="21"/>
      <c r="QPZ504" s="21"/>
      <c r="QQA504" s="21"/>
      <c r="QQB504" s="21"/>
      <c r="QQC504" s="21"/>
      <c r="QQD504" s="21"/>
      <c r="QQE504" s="21"/>
      <c r="QQF504" s="21"/>
      <c r="QQG504" s="21"/>
      <c r="QQH504" s="21"/>
      <c r="QQI504" s="21"/>
      <c r="QQJ504" s="21"/>
      <c r="QQK504" s="21"/>
      <c r="QQL504" s="21"/>
      <c r="QQM504" s="21"/>
      <c r="QQN504" s="21"/>
      <c r="QQO504" s="21"/>
      <c r="QQP504" s="21"/>
      <c r="QQQ504" s="21"/>
      <c r="QQR504" s="21"/>
      <c r="QQS504" s="21"/>
      <c r="QQT504" s="21"/>
      <c r="QQU504" s="21"/>
      <c r="QQV504" s="21"/>
      <c r="QQW504" s="21"/>
      <c r="QQX504" s="21"/>
      <c r="QQY504" s="21"/>
      <c r="QQZ504" s="21"/>
      <c r="QRA504" s="21"/>
      <c r="QRB504" s="21"/>
      <c r="QRC504" s="21"/>
      <c r="QRD504" s="21"/>
      <c r="QRE504" s="21"/>
      <c r="QRF504" s="21"/>
      <c r="QRG504" s="21"/>
      <c r="QRH504" s="21"/>
      <c r="QRI504" s="21"/>
      <c r="QRJ504" s="21"/>
      <c r="QRK504" s="21"/>
      <c r="QRL504" s="21"/>
      <c r="QRM504" s="21"/>
      <c r="QRN504" s="21"/>
      <c r="QRO504" s="21"/>
      <c r="QRP504" s="21"/>
      <c r="QRQ504" s="21"/>
      <c r="QRR504" s="21"/>
      <c r="QRS504" s="21"/>
      <c r="QRT504" s="21"/>
      <c r="QRU504" s="21"/>
      <c r="QRV504" s="21"/>
      <c r="QRW504" s="21"/>
      <c r="QRX504" s="21"/>
      <c r="QRY504" s="21"/>
      <c r="QRZ504" s="21"/>
      <c r="QSA504" s="21"/>
      <c r="QSB504" s="21"/>
      <c r="QSC504" s="21"/>
      <c r="QSD504" s="21"/>
      <c r="QSE504" s="21"/>
      <c r="QSF504" s="21"/>
      <c r="QSG504" s="21"/>
      <c r="QSH504" s="21"/>
      <c r="QSI504" s="21"/>
      <c r="QSJ504" s="21"/>
      <c r="QSK504" s="21"/>
      <c r="QSL504" s="21"/>
      <c r="QSM504" s="21"/>
      <c r="QSN504" s="21"/>
      <c r="QSO504" s="21"/>
      <c r="QSP504" s="21"/>
      <c r="QSQ504" s="21"/>
      <c r="QSR504" s="21"/>
      <c r="QSS504" s="21"/>
      <c r="QST504" s="21"/>
      <c r="QSU504" s="21"/>
      <c r="QSV504" s="21"/>
      <c r="QSW504" s="21"/>
      <c r="QSX504" s="21"/>
      <c r="QSY504" s="21"/>
      <c r="QSZ504" s="21"/>
      <c r="QTA504" s="21"/>
      <c r="QTB504" s="21"/>
      <c r="QTC504" s="21"/>
      <c r="QTD504" s="21"/>
      <c r="QTE504" s="21"/>
      <c r="QTF504" s="21"/>
      <c r="QTG504" s="21"/>
      <c r="QTH504" s="21"/>
      <c r="QTI504" s="21"/>
      <c r="QTJ504" s="21"/>
      <c r="QTK504" s="21"/>
      <c r="QTL504" s="21"/>
      <c r="QTM504" s="21"/>
      <c r="QTN504" s="21"/>
      <c r="QTO504" s="21"/>
      <c r="QTP504" s="21"/>
      <c r="QTQ504" s="21"/>
      <c r="QTR504" s="21"/>
      <c r="QTS504" s="21"/>
      <c r="QTT504" s="21"/>
      <c r="QTU504" s="21"/>
      <c r="QTV504" s="21"/>
      <c r="QTW504" s="21"/>
      <c r="QTX504" s="21"/>
      <c r="QTY504" s="21"/>
      <c r="QTZ504" s="21"/>
      <c r="QUA504" s="21"/>
      <c r="QUB504" s="21"/>
      <c r="QUC504" s="21"/>
      <c r="QUD504" s="21"/>
      <c r="QUE504" s="21"/>
      <c r="QUF504" s="21"/>
      <c r="QUG504" s="21"/>
      <c r="QUH504" s="21"/>
      <c r="QUI504" s="21"/>
      <c r="QUJ504" s="21"/>
      <c r="QUK504" s="21"/>
      <c r="QUL504" s="21"/>
      <c r="QUM504" s="21"/>
      <c r="QUN504" s="21"/>
      <c r="QUO504" s="21"/>
      <c r="QUP504" s="21"/>
      <c r="QUQ504" s="21"/>
      <c r="QUR504" s="21"/>
      <c r="QUS504" s="21"/>
      <c r="QUT504" s="21"/>
      <c r="QUU504" s="21"/>
      <c r="QUV504" s="21"/>
      <c r="QUW504" s="21"/>
      <c r="QUX504" s="21"/>
      <c r="QUY504" s="21"/>
      <c r="QUZ504" s="21"/>
      <c r="QVA504" s="21"/>
      <c r="QVB504" s="21"/>
      <c r="QVC504" s="21"/>
      <c r="QVD504" s="21"/>
      <c r="QVE504" s="21"/>
      <c r="QVF504" s="21"/>
      <c r="QVG504" s="21"/>
      <c r="QVH504" s="21"/>
      <c r="QVI504" s="21"/>
      <c r="QVJ504" s="21"/>
      <c r="QVK504" s="21"/>
      <c r="QVL504" s="21"/>
      <c r="QVM504" s="21"/>
      <c r="QVN504" s="21"/>
      <c r="QVO504" s="21"/>
      <c r="QVP504" s="21"/>
      <c r="QVQ504" s="21"/>
      <c r="QVR504" s="21"/>
      <c r="QVS504" s="21"/>
      <c r="QVT504" s="21"/>
      <c r="QVU504" s="21"/>
      <c r="QVV504" s="21"/>
      <c r="QVW504" s="21"/>
      <c r="QVX504" s="21"/>
      <c r="QVY504" s="21"/>
      <c r="QVZ504" s="21"/>
      <c r="QWA504" s="21"/>
      <c r="QWB504" s="21"/>
      <c r="QWC504" s="21"/>
      <c r="QWD504" s="21"/>
      <c r="QWE504" s="21"/>
      <c r="QWF504" s="21"/>
      <c r="QWG504" s="21"/>
      <c r="QWH504" s="21"/>
      <c r="QWI504" s="21"/>
      <c r="QWJ504" s="21"/>
      <c r="QWK504" s="21"/>
      <c r="QWL504" s="21"/>
      <c r="QWM504" s="21"/>
      <c r="QWN504" s="21"/>
      <c r="QWO504" s="21"/>
      <c r="QWP504" s="21"/>
      <c r="QWQ504" s="21"/>
      <c r="QWR504" s="21"/>
      <c r="QWS504" s="21"/>
      <c r="QWT504" s="21"/>
      <c r="QWU504" s="21"/>
      <c r="QWV504" s="21"/>
      <c r="QWW504" s="21"/>
      <c r="QWX504" s="21"/>
      <c r="QWY504" s="21"/>
      <c r="QWZ504" s="21"/>
      <c r="QXA504" s="21"/>
      <c r="QXB504" s="21"/>
      <c r="QXC504" s="21"/>
      <c r="QXD504" s="21"/>
      <c r="QXE504" s="21"/>
      <c r="QXF504" s="21"/>
      <c r="QXG504" s="21"/>
      <c r="QXH504" s="21"/>
      <c r="QXI504" s="21"/>
      <c r="QXJ504" s="21"/>
      <c r="QXK504" s="21"/>
      <c r="QXL504" s="21"/>
      <c r="QXM504" s="21"/>
      <c r="QXN504" s="21"/>
      <c r="QXO504" s="21"/>
      <c r="QXP504" s="21"/>
      <c r="QXQ504" s="21"/>
      <c r="QXR504" s="21"/>
      <c r="QXS504" s="21"/>
      <c r="QXT504" s="21"/>
      <c r="QXU504" s="21"/>
      <c r="QXV504" s="21"/>
      <c r="QXW504" s="21"/>
      <c r="QXX504" s="21"/>
      <c r="QXY504" s="21"/>
      <c r="QXZ504" s="21"/>
      <c r="QYA504" s="21"/>
      <c r="QYB504" s="21"/>
      <c r="QYC504" s="21"/>
      <c r="QYD504" s="21"/>
      <c r="QYE504" s="21"/>
      <c r="QYF504" s="21"/>
      <c r="QYG504" s="21"/>
      <c r="QYH504" s="21"/>
      <c r="QYI504" s="21"/>
      <c r="QYJ504" s="21"/>
      <c r="QYK504" s="21"/>
      <c r="QYL504" s="21"/>
      <c r="QYM504" s="21"/>
      <c r="QYN504" s="21"/>
      <c r="QYO504" s="21"/>
      <c r="QYP504" s="21"/>
      <c r="QYQ504" s="21"/>
      <c r="QYR504" s="21"/>
      <c r="QYS504" s="21"/>
      <c r="QYT504" s="21"/>
      <c r="QYU504" s="21"/>
      <c r="QYV504" s="21"/>
      <c r="QYW504" s="21"/>
      <c r="QYX504" s="21"/>
      <c r="QYY504" s="21"/>
      <c r="QYZ504" s="21"/>
      <c r="QZA504" s="21"/>
      <c r="QZB504" s="21"/>
      <c r="QZC504" s="21"/>
      <c r="QZD504" s="21"/>
      <c r="QZE504" s="21"/>
      <c r="QZF504" s="21"/>
      <c r="QZG504" s="21"/>
      <c r="QZH504" s="21"/>
      <c r="QZI504" s="21"/>
      <c r="QZJ504" s="21"/>
      <c r="QZK504" s="21"/>
      <c r="QZL504" s="21"/>
      <c r="QZM504" s="21"/>
      <c r="QZN504" s="21"/>
      <c r="QZO504" s="21"/>
      <c r="QZP504" s="21"/>
      <c r="QZQ504" s="21"/>
      <c r="QZR504" s="21"/>
      <c r="QZS504" s="21"/>
      <c r="QZT504" s="21"/>
      <c r="QZU504" s="21"/>
      <c r="QZV504" s="21"/>
      <c r="QZW504" s="21"/>
      <c r="QZX504" s="21"/>
      <c r="QZY504" s="21"/>
      <c r="QZZ504" s="21"/>
      <c r="RAA504" s="21"/>
      <c r="RAB504" s="21"/>
      <c r="RAC504" s="21"/>
      <c r="RAD504" s="21"/>
      <c r="RAE504" s="21"/>
      <c r="RAF504" s="21"/>
      <c r="RAG504" s="21"/>
      <c r="RAH504" s="21"/>
      <c r="RAI504" s="21"/>
      <c r="RAJ504" s="21"/>
      <c r="RAK504" s="21"/>
      <c r="RAL504" s="21"/>
      <c r="RAM504" s="21"/>
      <c r="RAN504" s="21"/>
      <c r="RAO504" s="21"/>
      <c r="RAP504" s="21"/>
      <c r="RAQ504" s="21"/>
      <c r="RAR504" s="21"/>
      <c r="RAS504" s="21"/>
      <c r="RAT504" s="21"/>
      <c r="RAU504" s="21"/>
      <c r="RAV504" s="21"/>
      <c r="RAW504" s="21"/>
      <c r="RAX504" s="21"/>
      <c r="RAY504" s="21"/>
      <c r="RAZ504" s="21"/>
      <c r="RBA504" s="21"/>
      <c r="RBB504" s="21"/>
      <c r="RBC504" s="21"/>
      <c r="RBD504" s="21"/>
      <c r="RBE504" s="21"/>
      <c r="RBF504" s="21"/>
      <c r="RBG504" s="21"/>
      <c r="RBH504" s="21"/>
      <c r="RBI504" s="21"/>
      <c r="RBJ504" s="21"/>
      <c r="RBK504" s="21"/>
      <c r="RBL504" s="21"/>
      <c r="RBM504" s="21"/>
      <c r="RBN504" s="21"/>
      <c r="RBO504" s="21"/>
      <c r="RBP504" s="21"/>
      <c r="RBQ504" s="21"/>
      <c r="RBR504" s="21"/>
      <c r="RBS504" s="21"/>
      <c r="RBT504" s="21"/>
      <c r="RBU504" s="21"/>
      <c r="RBV504" s="21"/>
      <c r="RBW504" s="21"/>
      <c r="RBX504" s="21"/>
      <c r="RBY504" s="21"/>
      <c r="RBZ504" s="21"/>
      <c r="RCA504" s="21"/>
      <c r="RCB504" s="21"/>
      <c r="RCC504" s="21"/>
      <c r="RCD504" s="21"/>
      <c r="RCE504" s="21"/>
      <c r="RCF504" s="21"/>
      <c r="RCG504" s="21"/>
      <c r="RCH504" s="21"/>
      <c r="RCI504" s="21"/>
      <c r="RCJ504" s="21"/>
      <c r="RCK504" s="21"/>
      <c r="RCL504" s="21"/>
      <c r="RCM504" s="21"/>
      <c r="RCN504" s="21"/>
      <c r="RCO504" s="21"/>
      <c r="RCP504" s="21"/>
      <c r="RCQ504" s="21"/>
      <c r="RCR504" s="21"/>
      <c r="RCS504" s="21"/>
      <c r="RCT504" s="21"/>
      <c r="RCU504" s="21"/>
      <c r="RCV504" s="21"/>
      <c r="RCW504" s="21"/>
      <c r="RCX504" s="21"/>
      <c r="RCY504" s="21"/>
      <c r="RCZ504" s="21"/>
      <c r="RDA504" s="21"/>
      <c r="RDB504" s="21"/>
      <c r="RDC504" s="21"/>
      <c r="RDD504" s="21"/>
      <c r="RDE504" s="21"/>
      <c r="RDF504" s="21"/>
      <c r="RDG504" s="21"/>
      <c r="RDH504" s="21"/>
      <c r="RDI504" s="21"/>
      <c r="RDJ504" s="21"/>
      <c r="RDK504" s="21"/>
      <c r="RDL504" s="21"/>
      <c r="RDM504" s="21"/>
      <c r="RDN504" s="21"/>
      <c r="RDO504" s="21"/>
      <c r="RDP504" s="21"/>
      <c r="RDQ504" s="21"/>
      <c r="RDR504" s="21"/>
      <c r="RDS504" s="21"/>
      <c r="RDT504" s="21"/>
      <c r="RDU504" s="21"/>
      <c r="RDV504" s="21"/>
      <c r="RDW504" s="21"/>
      <c r="RDX504" s="21"/>
      <c r="RDY504" s="21"/>
      <c r="RDZ504" s="21"/>
      <c r="REA504" s="21"/>
      <c r="REB504" s="21"/>
      <c r="REC504" s="21"/>
      <c r="RED504" s="21"/>
      <c r="REE504" s="21"/>
      <c r="REF504" s="21"/>
      <c r="REG504" s="21"/>
      <c r="REH504" s="21"/>
      <c r="REI504" s="21"/>
      <c r="REJ504" s="21"/>
      <c r="REK504" s="21"/>
      <c r="REL504" s="21"/>
      <c r="REM504" s="21"/>
      <c r="REN504" s="21"/>
      <c r="REO504" s="21"/>
      <c r="REP504" s="21"/>
      <c r="REQ504" s="21"/>
      <c r="RER504" s="21"/>
      <c r="RES504" s="21"/>
      <c r="RET504" s="21"/>
      <c r="REU504" s="21"/>
      <c r="REV504" s="21"/>
      <c r="REW504" s="21"/>
      <c r="REX504" s="21"/>
      <c r="REY504" s="21"/>
      <c r="REZ504" s="21"/>
      <c r="RFA504" s="21"/>
      <c r="RFB504" s="21"/>
      <c r="RFC504" s="21"/>
      <c r="RFD504" s="21"/>
      <c r="RFE504" s="21"/>
      <c r="RFF504" s="21"/>
      <c r="RFG504" s="21"/>
      <c r="RFH504" s="21"/>
      <c r="RFI504" s="21"/>
      <c r="RFJ504" s="21"/>
      <c r="RFK504" s="21"/>
      <c r="RFL504" s="21"/>
      <c r="RFM504" s="21"/>
      <c r="RFN504" s="21"/>
      <c r="RFO504" s="21"/>
      <c r="RFP504" s="21"/>
      <c r="RFQ504" s="21"/>
      <c r="RFR504" s="21"/>
      <c r="RFS504" s="21"/>
      <c r="RFT504" s="21"/>
      <c r="RFU504" s="21"/>
      <c r="RFV504" s="21"/>
      <c r="RFW504" s="21"/>
      <c r="RFX504" s="21"/>
      <c r="RFY504" s="21"/>
      <c r="RFZ504" s="21"/>
      <c r="RGA504" s="21"/>
      <c r="RGB504" s="21"/>
      <c r="RGC504" s="21"/>
      <c r="RGD504" s="21"/>
      <c r="RGE504" s="21"/>
      <c r="RGF504" s="21"/>
      <c r="RGG504" s="21"/>
      <c r="RGH504" s="21"/>
      <c r="RGI504" s="21"/>
      <c r="RGJ504" s="21"/>
      <c r="RGK504" s="21"/>
      <c r="RGL504" s="21"/>
      <c r="RGM504" s="21"/>
      <c r="RGN504" s="21"/>
      <c r="RGO504" s="21"/>
      <c r="RGP504" s="21"/>
      <c r="RGQ504" s="21"/>
      <c r="RGR504" s="21"/>
      <c r="RGS504" s="21"/>
      <c r="RGT504" s="21"/>
      <c r="RGU504" s="21"/>
      <c r="RGV504" s="21"/>
      <c r="RGW504" s="21"/>
      <c r="RGX504" s="21"/>
      <c r="RGY504" s="21"/>
      <c r="RGZ504" s="21"/>
      <c r="RHA504" s="21"/>
      <c r="RHB504" s="21"/>
      <c r="RHC504" s="21"/>
      <c r="RHD504" s="21"/>
      <c r="RHE504" s="21"/>
      <c r="RHF504" s="21"/>
      <c r="RHG504" s="21"/>
      <c r="RHH504" s="21"/>
      <c r="RHI504" s="21"/>
      <c r="RHJ504" s="21"/>
      <c r="RHK504" s="21"/>
      <c r="RHL504" s="21"/>
      <c r="RHM504" s="21"/>
      <c r="RHN504" s="21"/>
      <c r="RHO504" s="21"/>
      <c r="RHP504" s="21"/>
      <c r="RHQ504" s="21"/>
      <c r="RHR504" s="21"/>
      <c r="RHS504" s="21"/>
      <c r="RHT504" s="21"/>
      <c r="RHU504" s="21"/>
      <c r="RHV504" s="21"/>
      <c r="RHW504" s="21"/>
      <c r="RHX504" s="21"/>
      <c r="RHY504" s="21"/>
      <c r="RHZ504" s="21"/>
      <c r="RIA504" s="21"/>
      <c r="RIB504" s="21"/>
      <c r="RIC504" s="21"/>
      <c r="RID504" s="21"/>
      <c r="RIE504" s="21"/>
      <c r="RIF504" s="21"/>
      <c r="RIG504" s="21"/>
      <c r="RIH504" s="21"/>
      <c r="RII504" s="21"/>
      <c r="RIJ504" s="21"/>
      <c r="RIK504" s="21"/>
      <c r="RIL504" s="21"/>
      <c r="RIM504" s="21"/>
      <c r="RIN504" s="21"/>
      <c r="RIO504" s="21"/>
      <c r="RIP504" s="21"/>
      <c r="RIQ504" s="21"/>
      <c r="RIR504" s="21"/>
      <c r="RIS504" s="21"/>
      <c r="RIT504" s="21"/>
      <c r="RIU504" s="21"/>
      <c r="RIV504" s="21"/>
      <c r="RIW504" s="21"/>
      <c r="RIX504" s="21"/>
      <c r="RIY504" s="21"/>
      <c r="RIZ504" s="21"/>
      <c r="RJA504" s="21"/>
      <c r="RJB504" s="21"/>
      <c r="RJC504" s="21"/>
      <c r="RJD504" s="21"/>
      <c r="RJE504" s="21"/>
      <c r="RJF504" s="21"/>
      <c r="RJG504" s="21"/>
      <c r="RJH504" s="21"/>
      <c r="RJI504" s="21"/>
      <c r="RJJ504" s="21"/>
      <c r="RJK504" s="21"/>
      <c r="RJL504" s="21"/>
      <c r="RJM504" s="21"/>
      <c r="RJN504" s="21"/>
      <c r="RJO504" s="21"/>
      <c r="RJP504" s="21"/>
      <c r="RJQ504" s="21"/>
      <c r="RJR504" s="21"/>
      <c r="RJS504" s="21"/>
      <c r="RJT504" s="21"/>
      <c r="RJU504" s="21"/>
      <c r="RJV504" s="21"/>
      <c r="RJW504" s="21"/>
      <c r="RJX504" s="21"/>
      <c r="RJY504" s="21"/>
      <c r="RJZ504" s="21"/>
      <c r="RKA504" s="21"/>
      <c r="RKB504" s="21"/>
      <c r="RKC504" s="21"/>
      <c r="RKD504" s="21"/>
      <c r="RKE504" s="21"/>
      <c r="RKF504" s="21"/>
      <c r="RKG504" s="21"/>
      <c r="RKH504" s="21"/>
      <c r="RKI504" s="21"/>
      <c r="RKJ504" s="21"/>
      <c r="RKK504" s="21"/>
      <c r="RKL504" s="21"/>
      <c r="RKM504" s="21"/>
      <c r="RKN504" s="21"/>
      <c r="RKO504" s="21"/>
      <c r="RKP504" s="21"/>
      <c r="RKQ504" s="21"/>
      <c r="RKR504" s="21"/>
      <c r="RKS504" s="21"/>
      <c r="RKT504" s="21"/>
      <c r="RKU504" s="21"/>
      <c r="RKV504" s="21"/>
      <c r="RKW504" s="21"/>
      <c r="RKX504" s="21"/>
      <c r="RKY504" s="21"/>
      <c r="RKZ504" s="21"/>
      <c r="RLA504" s="21"/>
      <c r="RLB504" s="21"/>
      <c r="RLC504" s="21"/>
      <c r="RLD504" s="21"/>
      <c r="RLE504" s="21"/>
      <c r="RLF504" s="21"/>
      <c r="RLG504" s="21"/>
      <c r="RLH504" s="21"/>
      <c r="RLI504" s="21"/>
      <c r="RLJ504" s="21"/>
      <c r="RLK504" s="21"/>
      <c r="RLL504" s="21"/>
      <c r="RLM504" s="21"/>
      <c r="RLN504" s="21"/>
      <c r="RLO504" s="21"/>
      <c r="RLP504" s="21"/>
      <c r="RLQ504" s="21"/>
      <c r="RLR504" s="21"/>
      <c r="RLS504" s="21"/>
      <c r="RLT504" s="21"/>
      <c r="RLU504" s="21"/>
      <c r="RLV504" s="21"/>
      <c r="RLW504" s="21"/>
      <c r="RLX504" s="21"/>
      <c r="RLY504" s="21"/>
      <c r="RLZ504" s="21"/>
      <c r="RMA504" s="21"/>
      <c r="RMB504" s="21"/>
      <c r="RMC504" s="21"/>
      <c r="RMD504" s="21"/>
      <c r="RME504" s="21"/>
      <c r="RMF504" s="21"/>
      <c r="RMG504" s="21"/>
      <c r="RMH504" s="21"/>
      <c r="RMI504" s="21"/>
      <c r="RMJ504" s="21"/>
      <c r="RMK504" s="21"/>
      <c r="RML504" s="21"/>
      <c r="RMM504" s="21"/>
      <c r="RMN504" s="21"/>
      <c r="RMO504" s="21"/>
      <c r="RMP504" s="21"/>
      <c r="RMQ504" s="21"/>
      <c r="RMR504" s="21"/>
      <c r="RMS504" s="21"/>
      <c r="RMT504" s="21"/>
      <c r="RMU504" s="21"/>
      <c r="RMV504" s="21"/>
      <c r="RMW504" s="21"/>
      <c r="RMX504" s="21"/>
      <c r="RMY504" s="21"/>
      <c r="RMZ504" s="21"/>
      <c r="RNA504" s="21"/>
      <c r="RNB504" s="21"/>
      <c r="RNC504" s="21"/>
      <c r="RND504" s="21"/>
      <c r="RNE504" s="21"/>
      <c r="RNF504" s="21"/>
      <c r="RNG504" s="21"/>
      <c r="RNH504" s="21"/>
      <c r="RNI504" s="21"/>
      <c r="RNJ504" s="21"/>
      <c r="RNK504" s="21"/>
      <c r="RNL504" s="21"/>
      <c r="RNM504" s="21"/>
      <c r="RNN504" s="21"/>
      <c r="RNO504" s="21"/>
      <c r="RNP504" s="21"/>
      <c r="RNQ504" s="21"/>
      <c r="RNR504" s="21"/>
      <c r="RNS504" s="21"/>
      <c r="RNT504" s="21"/>
      <c r="RNU504" s="21"/>
      <c r="RNV504" s="21"/>
      <c r="RNW504" s="21"/>
      <c r="RNX504" s="21"/>
      <c r="RNY504" s="21"/>
      <c r="RNZ504" s="21"/>
      <c r="ROA504" s="21"/>
      <c r="ROB504" s="21"/>
      <c r="ROC504" s="21"/>
      <c r="ROD504" s="21"/>
      <c r="ROE504" s="21"/>
      <c r="ROF504" s="21"/>
      <c r="ROG504" s="21"/>
      <c r="ROH504" s="21"/>
      <c r="ROI504" s="21"/>
      <c r="ROJ504" s="21"/>
      <c r="ROK504" s="21"/>
      <c r="ROL504" s="21"/>
      <c r="ROM504" s="21"/>
      <c r="RON504" s="21"/>
      <c r="ROO504" s="21"/>
      <c r="ROP504" s="21"/>
      <c r="ROQ504" s="21"/>
      <c r="ROR504" s="21"/>
      <c r="ROS504" s="21"/>
      <c r="ROT504" s="21"/>
      <c r="ROU504" s="21"/>
      <c r="ROV504" s="21"/>
      <c r="ROW504" s="21"/>
      <c r="ROX504" s="21"/>
      <c r="ROY504" s="21"/>
      <c r="ROZ504" s="21"/>
      <c r="RPA504" s="21"/>
      <c r="RPB504" s="21"/>
      <c r="RPC504" s="21"/>
      <c r="RPD504" s="21"/>
      <c r="RPE504" s="21"/>
      <c r="RPF504" s="21"/>
      <c r="RPG504" s="21"/>
      <c r="RPH504" s="21"/>
      <c r="RPI504" s="21"/>
      <c r="RPJ504" s="21"/>
      <c r="RPK504" s="21"/>
      <c r="RPL504" s="21"/>
      <c r="RPM504" s="21"/>
      <c r="RPN504" s="21"/>
      <c r="RPO504" s="21"/>
      <c r="RPP504" s="21"/>
      <c r="RPQ504" s="21"/>
      <c r="RPR504" s="21"/>
      <c r="RPS504" s="21"/>
      <c r="RPT504" s="21"/>
      <c r="RPU504" s="21"/>
      <c r="RPV504" s="21"/>
      <c r="RPW504" s="21"/>
      <c r="RPX504" s="21"/>
      <c r="RPY504" s="21"/>
      <c r="RPZ504" s="21"/>
      <c r="RQA504" s="21"/>
      <c r="RQB504" s="21"/>
      <c r="RQC504" s="21"/>
      <c r="RQD504" s="21"/>
      <c r="RQE504" s="21"/>
      <c r="RQF504" s="21"/>
      <c r="RQG504" s="21"/>
      <c r="RQH504" s="21"/>
      <c r="RQI504" s="21"/>
      <c r="RQJ504" s="21"/>
      <c r="RQK504" s="21"/>
      <c r="RQL504" s="21"/>
      <c r="RQM504" s="21"/>
      <c r="RQN504" s="21"/>
      <c r="RQO504" s="21"/>
      <c r="RQP504" s="21"/>
      <c r="RQQ504" s="21"/>
      <c r="RQR504" s="21"/>
      <c r="RQS504" s="21"/>
      <c r="RQT504" s="21"/>
      <c r="RQU504" s="21"/>
      <c r="RQV504" s="21"/>
      <c r="RQW504" s="21"/>
      <c r="RQX504" s="21"/>
      <c r="RQY504" s="21"/>
      <c r="RQZ504" s="21"/>
      <c r="RRA504" s="21"/>
      <c r="RRB504" s="21"/>
      <c r="RRC504" s="21"/>
      <c r="RRD504" s="21"/>
      <c r="RRE504" s="21"/>
      <c r="RRF504" s="21"/>
      <c r="RRG504" s="21"/>
      <c r="RRH504" s="21"/>
      <c r="RRI504" s="21"/>
      <c r="RRJ504" s="21"/>
      <c r="RRK504" s="21"/>
      <c r="RRL504" s="21"/>
      <c r="RRM504" s="21"/>
      <c r="RRN504" s="21"/>
      <c r="RRO504" s="21"/>
      <c r="RRP504" s="21"/>
      <c r="RRQ504" s="21"/>
      <c r="RRR504" s="21"/>
      <c r="RRS504" s="21"/>
      <c r="RRT504" s="21"/>
      <c r="RRU504" s="21"/>
      <c r="RRV504" s="21"/>
      <c r="RRW504" s="21"/>
      <c r="RRX504" s="21"/>
      <c r="RRY504" s="21"/>
      <c r="RRZ504" s="21"/>
      <c r="RSA504" s="21"/>
      <c r="RSB504" s="21"/>
      <c r="RSC504" s="21"/>
      <c r="RSD504" s="21"/>
      <c r="RSE504" s="21"/>
      <c r="RSF504" s="21"/>
      <c r="RSG504" s="21"/>
      <c r="RSH504" s="21"/>
      <c r="RSI504" s="21"/>
      <c r="RSJ504" s="21"/>
      <c r="RSK504" s="21"/>
      <c r="RSL504" s="21"/>
      <c r="RSM504" s="21"/>
      <c r="RSN504" s="21"/>
      <c r="RSO504" s="21"/>
      <c r="RSP504" s="21"/>
      <c r="RSQ504" s="21"/>
      <c r="RSR504" s="21"/>
      <c r="RSS504" s="21"/>
      <c r="RST504" s="21"/>
      <c r="RSU504" s="21"/>
      <c r="RSV504" s="21"/>
      <c r="RSW504" s="21"/>
      <c r="RSX504" s="21"/>
      <c r="RSY504" s="21"/>
      <c r="RSZ504" s="21"/>
      <c r="RTA504" s="21"/>
      <c r="RTB504" s="21"/>
      <c r="RTC504" s="21"/>
      <c r="RTD504" s="21"/>
      <c r="RTE504" s="21"/>
      <c r="RTF504" s="21"/>
      <c r="RTG504" s="21"/>
      <c r="RTH504" s="21"/>
      <c r="RTI504" s="21"/>
      <c r="RTJ504" s="21"/>
      <c r="RTK504" s="21"/>
      <c r="RTL504" s="21"/>
      <c r="RTM504" s="21"/>
      <c r="RTN504" s="21"/>
      <c r="RTO504" s="21"/>
      <c r="RTP504" s="21"/>
      <c r="RTQ504" s="21"/>
      <c r="RTR504" s="21"/>
      <c r="RTS504" s="21"/>
      <c r="RTT504" s="21"/>
      <c r="RTU504" s="21"/>
      <c r="RTV504" s="21"/>
      <c r="RTW504" s="21"/>
      <c r="RTX504" s="21"/>
      <c r="RTY504" s="21"/>
      <c r="RTZ504" s="21"/>
      <c r="RUA504" s="21"/>
      <c r="RUB504" s="21"/>
      <c r="RUC504" s="21"/>
      <c r="RUD504" s="21"/>
      <c r="RUE504" s="21"/>
      <c r="RUF504" s="21"/>
      <c r="RUG504" s="21"/>
      <c r="RUH504" s="21"/>
      <c r="RUI504" s="21"/>
      <c r="RUJ504" s="21"/>
      <c r="RUK504" s="21"/>
      <c r="RUL504" s="21"/>
      <c r="RUM504" s="21"/>
      <c r="RUN504" s="21"/>
      <c r="RUO504" s="21"/>
      <c r="RUP504" s="21"/>
      <c r="RUQ504" s="21"/>
      <c r="RUR504" s="21"/>
      <c r="RUS504" s="21"/>
      <c r="RUT504" s="21"/>
      <c r="RUU504" s="21"/>
      <c r="RUV504" s="21"/>
      <c r="RUW504" s="21"/>
      <c r="RUX504" s="21"/>
      <c r="RUY504" s="21"/>
      <c r="RUZ504" s="21"/>
      <c r="RVA504" s="21"/>
      <c r="RVB504" s="21"/>
      <c r="RVC504" s="21"/>
      <c r="RVD504" s="21"/>
      <c r="RVE504" s="21"/>
      <c r="RVF504" s="21"/>
      <c r="RVG504" s="21"/>
      <c r="RVH504" s="21"/>
      <c r="RVI504" s="21"/>
      <c r="RVJ504" s="21"/>
      <c r="RVK504" s="21"/>
      <c r="RVL504" s="21"/>
      <c r="RVM504" s="21"/>
      <c r="RVN504" s="21"/>
      <c r="RVO504" s="21"/>
      <c r="RVP504" s="21"/>
      <c r="RVQ504" s="21"/>
      <c r="RVR504" s="21"/>
      <c r="RVS504" s="21"/>
      <c r="RVT504" s="21"/>
      <c r="RVU504" s="21"/>
      <c r="RVV504" s="21"/>
      <c r="RVW504" s="21"/>
      <c r="RVX504" s="21"/>
      <c r="RVY504" s="21"/>
      <c r="RVZ504" s="21"/>
      <c r="RWA504" s="21"/>
      <c r="RWB504" s="21"/>
      <c r="RWC504" s="21"/>
      <c r="RWD504" s="21"/>
      <c r="RWE504" s="21"/>
      <c r="RWF504" s="21"/>
      <c r="RWG504" s="21"/>
      <c r="RWH504" s="21"/>
      <c r="RWI504" s="21"/>
      <c r="RWJ504" s="21"/>
      <c r="RWK504" s="21"/>
      <c r="RWL504" s="21"/>
      <c r="RWM504" s="21"/>
      <c r="RWN504" s="21"/>
      <c r="RWO504" s="21"/>
      <c r="RWP504" s="21"/>
      <c r="RWQ504" s="21"/>
      <c r="RWR504" s="21"/>
      <c r="RWS504" s="21"/>
      <c r="RWT504" s="21"/>
      <c r="RWU504" s="21"/>
      <c r="RWV504" s="21"/>
      <c r="RWW504" s="21"/>
      <c r="RWX504" s="21"/>
      <c r="RWY504" s="21"/>
      <c r="RWZ504" s="21"/>
      <c r="RXA504" s="21"/>
      <c r="RXB504" s="21"/>
      <c r="RXC504" s="21"/>
      <c r="RXD504" s="21"/>
      <c r="RXE504" s="21"/>
      <c r="RXF504" s="21"/>
      <c r="RXG504" s="21"/>
      <c r="RXH504" s="21"/>
      <c r="RXI504" s="21"/>
      <c r="RXJ504" s="21"/>
      <c r="RXK504" s="21"/>
      <c r="RXL504" s="21"/>
      <c r="RXM504" s="21"/>
      <c r="RXN504" s="21"/>
      <c r="RXO504" s="21"/>
      <c r="RXP504" s="21"/>
      <c r="RXQ504" s="21"/>
      <c r="RXR504" s="21"/>
      <c r="RXS504" s="21"/>
      <c r="RXT504" s="21"/>
      <c r="RXU504" s="21"/>
      <c r="RXV504" s="21"/>
      <c r="RXW504" s="21"/>
      <c r="RXX504" s="21"/>
      <c r="RXY504" s="21"/>
      <c r="RXZ504" s="21"/>
      <c r="RYA504" s="21"/>
      <c r="RYB504" s="21"/>
      <c r="RYC504" s="21"/>
      <c r="RYD504" s="21"/>
      <c r="RYE504" s="21"/>
      <c r="RYF504" s="21"/>
      <c r="RYG504" s="21"/>
      <c r="RYH504" s="21"/>
      <c r="RYI504" s="21"/>
      <c r="RYJ504" s="21"/>
      <c r="RYK504" s="21"/>
      <c r="RYL504" s="21"/>
      <c r="RYM504" s="21"/>
      <c r="RYN504" s="21"/>
      <c r="RYO504" s="21"/>
      <c r="RYP504" s="21"/>
      <c r="RYQ504" s="21"/>
      <c r="RYR504" s="21"/>
      <c r="RYS504" s="21"/>
      <c r="RYT504" s="21"/>
      <c r="RYU504" s="21"/>
      <c r="RYV504" s="21"/>
      <c r="RYW504" s="21"/>
      <c r="RYX504" s="21"/>
      <c r="RYY504" s="21"/>
      <c r="RYZ504" s="21"/>
      <c r="RZA504" s="21"/>
      <c r="RZB504" s="21"/>
      <c r="RZC504" s="21"/>
      <c r="RZD504" s="21"/>
      <c r="RZE504" s="21"/>
      <c r="RZF504" s="21"/>
      <c r="RZG504" s="21"/>
      <c r="RZH504" s="21"/>
      <c r="RZI504" s="21"/>
      <c r="RZJ504" s="21"/>
      <c r="RZK504" s="21"/>
      <c r="RZL504" s="21"/>
      <c r="RZM504" s="21"/>
      <c r="RZN504" s="21"/>
      <c r="RZO504" s="21"/>
      <c r="RZP504" s="21"/>
      <c r="RZQ504" s="21"/>
      <c r="RZR504" s="21"/>
      <c r="RZS504" s="21"/>
      <c r="RZT504" s="21"/>
      <c r="RZU504" s="21"/>
      <c r="RZV504" s="21"/>
      <c r="RZW504" s="21"/>
      <c r="RZX504" s="21"/>
      <c r="RZY504" s="21"/>
      <c r="RZZ504" s="21"/>
      <c r="SAA504" s="21"/>
      <c r="SAB504" s="21"/>
      <c r="SAC504" s="21"/>
      <c r="SAD504" s="21"/>
      <c r="SAE504" s="21"/>
      <c r="SAF504" s="21"/>
      <c r="SAG504" s="21"/>
      <c r="SAH504" s="21"/>
      <c r="SAI504" s="21"/>
      <c r="SAJ504" s="21"/>
      <c r="SAK504" s="21"/>
      <c r="SAL504" s="21"/>
      <c r="SAM504" s="21"/>
      <c r="SAN504" s="21"/>
      <c r="SAO504" s="21"/>
      <c r="SAP504" s="21"/>
      <c r="SAQ504" s="21"/>
      <c r="SAR504" s="21"/>
      <c r="SAS504" s="21"/>
      <c r="SAT504" s="21"/>
      <c r="SAU504" s="21"/>
      <c r="SAV504" s="21"/>
      <c r="SAW504" s="21"/>
      <c r="SAX504" s="21"/>
      <c r="SAY504" s="21"/>
      <c r="SAZ504" s="21"/>
      <c r="SBA504" s="21"/>
      <c r="SBB504" s="21"/>
      <c r="SBC504" s="21"/>
      <c r="SBD504" s="21"/>
      <c r="SBE504" s="21"/>
      <c r="SBF504" s="21"/>
      <c r="SBG504" s="21"/>
      <c r="SBH504" s="21"/>
      <c r="SBI504" s="21"/>
      <c r="SBJ504" s="21"/>
      <c r="SBK504" s="21"/>
      <c r="SBL504" s="21"/>
      <c r="SBM504" s="21"/>
      <c r="SBN504" s="21"/>
      <c r="SBO504" s="21"/>
      <c r="SBP504" s="21"/>
      <c r="SBQ504" s="21"/>
      <c r="SBR504" s="21"/>
      <c r="SBS504" s="21"/>
      <c r="SBT504" s="21"/>
      <c r="SBU504" s="21"/>
      <c r="SBV504" s="21"/>
      <c r="SBW504" s="21"/>
      <c r="SBX504" s="21"/>
      <c r="SBY504" s="21"/>
      <c r="SBZ504" s="21"/>
      <c r="SCA504" s="21"/>
      <c r="SCB504" s="21"/>
      <c r="SCC504" s="21"/>
      <c r="SCD504" s="21"/>
      <c r="SCE504" s="21"/>
      <c r="SCF504" s="21"/>
      <c r="SCG504" s="21"/>
      <c r="SCH504" s="21"/>
      <c r="SCI504" s="21"/>
      <c r="SCJ504" s="21"/>
      <c r="SCK504" s="21"/>
      <c r="SCL504" s="21"/>
      <c r="SCM504" s="21"/>
      <c r="SCN504" s="21"/>
      <c r="SCO504" s="21"/>
      <c r="SCP504" s="21"/>
      <c r="SCQ504" s="21"/>
      <c r="SCR504" s="21"/>
      <c r="SCS504" s="21"/>
      <c r="SCT504" s="21"/>
      <c r="SCU504" s="21"/>
      <c r="SCV504" s="21"/>
      <c r="SCW504" s="21"/>
      <c r="SCX504" s="21"/>
      <c r="SCY504" s="21"/>
      <c r="SCZ504" s="21"/>
      <c r="SDA504" s="21"/>
      <c r="SDB504" s="21"/>
      <c r="SDC504" s="21"/>
      <c r="SDD504" s="21"/>
      <c r="SDE504" s="21"/>
      <c r="SDF504" s="21"/>
      <c r="SDG504" s="21"/>
      <c r="SDH504" s="21"/>
      <c r="SDI504" s="21"/>
      <c r="SDJ504" s="21"/>
      <c r="SDK504" s="21"/>
      <c r="SDL504" s="21"/>
      <c r="SDM504" s="21"/>
      <c r="SDN504" s="21"/>
      <c r="SDO504" s="21"/>
      <c r="SDP504" s="21"/>
      <c r="SDQ504" s="21"/>
      <c r="SDR504" s="21"/>
      <c r="SDS504" s="21"/>
      <c r="SDT504" s="21"/>
      <c r="SDU504" s="21"/>
      <c r="SDV504" s="21"/>
      <c r="SDW504" s="21"/>
      <c r="SDX504" s="21"/>
      <c r="SDY504" s="21"/>
      <c r="SDZ504" s="21"/>
      <c r="SEA504" s="21"/>
      <c r="SEB504" s="21"/>
      <c r="SEC504" s="21"/>
      <c r="SED504" s="21"/>
      <c r="SEE504" s="21"/>
      <c r="SEF504" s="21"/>
      <c r="SEG504" s="21"/>
      <c r="SEH504" s="21"/>
      <c r="SEI504" s="21"/>
      <c r="SEJ504" s="21"/>
      <c r="SEK504" s="21"/>
      <c r="SEL504" s="21"/>
      <c r="SEM504" s="21"/>
      <c r="SEN504" s="21"/>
      <c r="SEO504" s="21"/>
      <c r="SEP504" s="21"/>
      <c r="SEQ504" s="21"/>
      <c r="SER504" s="21"/>
      <c r="SES504" s="21"/>
      <c r="SET504" s="21"/>
      <c r="SEU504" s="21"/>
      <c r="SEV504" s="21"/>
      <c r="SEW504" s="21"/>
      <c r="SEX504" s="21"/>
      <c r="SEY504" s="21"/>
      <c r="SEZ504" s="21"/>
      <c r="SFA504" s="21"/>
      <c r="SFB504" s="21"/>
      <c r="SFC504" s="21"/>
      <c r="SFD504" s="21"/>
      <c r="SFE504" s="21"/>
      <c r="SFF504" s="21"/>
      <c r="SFG504" s="21"/>
      <c r="SFH504" s="21"/>
      <c r="SFI504" s="21"/>
      <c r="SFJ504" s="21"/>
      <c r="SFK504" s="21"/>
      <c r="SFL504" s="21"/>
      <c r="SFM504" s="21"/>
      <c r="SFN504" s="21"/>
      <c r="SFO504" s="21"/>
      <c r="SFP504" s="21"/>
      <c r="SFQ504" s="21"/>
      <c r="SFR504" s="21"/>
      <c r="SFS504" s="21"/>
      <c r="SFT504" s="21"/>
      <c r="SFU504" s="21"/>
      <c r="SFV504" s="21"/>
      <c r="SFW504" s="21"/>
      <c r="SFX504" s="21"/>
      <c r="SFY504" s="21"/>
      <c r="SFZ504" s="21"/>
      <c r="SGA504" s="21"/>
      <c r="SGB504" s="21"/>
      <c r="SGC504" s="21"/>
      <c r="SGD504" s="21"/>
      <c r="SGE504" s="21"/>
      <c r="SGF504" s="21"/>
      <c r="SGG504" s="21"/>
      <c r="SGH504" s="21"/>
      <c r="SGI504" s="21"/>
      <c r="SGJ504" s="21"/>
      <c r="SGK504" s="21"/>
      <c r="SGL504" s="21"/>
      <c r="SGM504" s="21"/>
      <c r="SGN504" s="21"/>
      <c r="SGO504" s="21"/>
      <c r="SGP504" s="21"/>
      <c r="SGQ504" s="21"/>
      <c r="SGR504" s="21"/>
      <c r="SGS504" s="21"/>
      <c r="SGT504" s="21"/>
      <c r="SGU504" s="21"/>
      <c r="SGV504" s="21"/>
      <c r="SGW504" s="21"/>
      <c r="SGX504" s="21"/>
      <c r="SGY504" s="21"/>
      <c r="SGZ504" s="21"/>
      <c r="SHA504" s="21"/>
      <c r="SHB504" s="21"/>
      <c r="SHC504" s="21"/>
      <c r="SHD504" s="21"/>
      <c r="SHE504" s="21"/>
      <c r="SHF504" s="21"/>
      <c r="SHG504" s="21"/>
      <c r="SHH504" s="21"/>
      <c r="SHI504" s="21"/>
      <c r="SHJ504" s="21"/>
      <c r="SHK504" s="21"/>
      <c r="SHL504" s="21"/>
      <c r="SHM504" s="21"/>
      <c r="SHN504" s="21"/>
      <c r="SHO504" s="21"/>
      <c r="SHP504" s="21"/>
      <c r="SHQ504" s="21"/>
      <c r="SHR504" s="21"/>
      <c r="SHS504" s="21"/>
      <c r="SHT504" s="21"/>
      <c r="SHU504" s="21"/>
      <c r="SHV504" s="21"/>
      <c r="SHW504" s="21"/>
      <c r="SHX504" s="21"/>
      <c r="SHY504" s="21"/>
      <c r="SHZ504" s="21"/>
      <c r="SIA504" s="21"/>
      <c r="SIB504" s="21"/>
      <c r="SIC504" s="21"/>
      <c r="SID504" s="21"/>
      <c r="SIE504" s="21"/>
      <c r="SIF504" s="21"/>
      <c r="SIG504" s="21"/>
      <c r="SIH504" s="21"/>
      <c r="SII504" s="21"/>
      <c r="SIJ504" s="21"/>
      <c r="SIK504" s="21"/>
      <c r="SIL504" s="21"/>
      <c r="SIM504" s="21"/>
      <c r="SIN504" s="21"/>
      <c r="SIO504" s="21"/>
      <c r="SIP504" s="21"/>
      <c r="SIQ504" s="21"/>
      <c r="SIR504" s="21"/>
      <c r="SIS504" s="21"/>
      <c r="SIT504" s="21"/>
      <c r="SIU504" s="21"/>
      <c r="SIV504" s="21"/>
      <c r="SIW504" s="21"/>
      <c r="SIX504" s="21"/>
      <c r="SIY504" s="21"/>
      <c r="SIZ504" s="21"/>
      <c r="SJA504" s="21"/>
      <c r="SJB504" s="21"/>
      <c r="SJC504" s="21"/>
      <c r="SJD504" s="21"/>
      <c r="SJE504" s="21"/>
      <c r="SJF504" s="21"/>
      <c r="SJG504" s="21"/>
      <c r="SJH504" s="21"/>
      <c r="SJI504" s="21"/>
      <c r="SJJ504" s="21"/>
      <c r="SJK504" s="21"/>
      <c r="SJL504" s="21"/>
      <c r="SJM504" s="21"/>
      <c r="SJN504" s="21"/>
      <c r="SJO504" s="21"/>
      <c r="SJP504" s="21"/>
      <c r="SJQ504" s="21"/>
      <c r="SJR504" s="21"/>
      <c r="SJS504" s="21"/>
      <c r="SJT504" s="21"/>
      <c r="SJU504" s="21"/>
      <c r="SJV504" s="21"/>
      <c r="SJW504" s="21"/>
      <c r="SJX504" s="21"/>
      <c r="SJY504" s="21"/>
      <c r="SJZ504" s="21"/>
      <c r="SKA504" s="21"/>
      <c r="SKB504" s="21"/>
      <c r="SKC504" s="21"/>
      <c r="SKD504" s="21"/>
      <c r="SKE504" s="21"/>
      <c r="SKF504" s="21"/>
      <c r="SKG504" s="21"/>
      <c r="SKH504" s="21"/>
      <c r="SKI504" s="21"/>
      <c r="SKJ504" s="21"/>
      <c r="SKK504" s="21"/>
      <c r="SKL504" s="21"/>
      <c r="SKM504" s="21"/>
      <c r="SKN504" s="21"/>
      <c r="SKO504" s="21"/>
      <c r="SKP504" s="21"/>
      <c r="SKQ504" s="21"/>
      <c r="SKR504" s="21"/>
      <c r="SKS504" s="21"/>
      <c r="SKT504" s="21"/>
      <c r="SKU504" s="21"/>
      <c r="SKV504" s="21"/>
      <c r="SKW504" s="21"/>
      <c r="SKX504" s="21"/>
      <c r="SKY504" s="21"/>
      <c r="SKZ504" s="21"/>
      <c r="SLA504" s="21"/>
      <c r="SLB504" s="21"/>
      <c r="SLC504" s="21"/>
      <c r="SLD504" s="21"/>
      <c r="SLE504" s="21"/>
      <c r="SLF504" s="21"/>
      <c r="SLG504" s="21"/>
      <c r="SLH504" s="21"/>
      <c r="SLI504" s="21"/>
      <c r="SLJ504" s="21"/>
      <c r="SLK504" s="21"/>
      <c r="SLL504" s="21"/>
      <c r="SLM504" s="21"/>
      <c r="SLN504" s="21"/>
      <c r="SLO504" s="21"/>
      <c r="SLP504" s="21"/>
      <c r="SLQ504" s="21"/>
      <c r="SLR504" s="21"/>
      <c r="SLS504" s="21"/>
      <c r="SLT504" s="21"/>
      <c r="SLU504" s="21"/>
      <c r="SLV504" s="21"/>
      <c r="SLW504" s="21"/>
      <c r="SLX504" s="21"/>
      <c r="SLY504" s="21"/>
      <c r="SLZ504" s="21"/>
      <c r="SMA504" s="21"/>
      <c r="SMB504" s="21"/>
      <c r="SMC504" s="21"/>
      <c r="SMD504" s="21"/>
      <c r="SME504" s="21"/>
      <c r="SMF504" s="21"/>
      <c r="SMG504" s="21"/>
      <c r="SMH504" s="21"/>
      <c r="SMI504" s="21"/>
      <c r="SMJ504" s="21"/>
      <c r="SMK504" s="21"/>
      <c r="SML504" s="21"/>
      <c r="SMM504" s="21"/>
      <c r="SMN504" s="21"/>
      <c r="SMO504" s="21"/>
      <c r="SMP504" s="21"/>
      <c r="SMQ504" s="21"/>
      <c r="SMR504" s="21"/>
      <c r="SMS504" s="21"/>
      <c r="SMT504" s="21"/>
      <c r="SMU504" s="21"/>
      <c r="SMV504" s="21"/>
      <c r="SMW504" s="21"/>
      <c r="SMX504" s="21"/>
      <c r="SMY504" s="21"/>
      <c r="SMZ504" s="21"/>
      <c r="SNA504" s="21"/>
      <c r="SNB504" s="21"/>
      <c r="SNC504" s="21"/>
      <c r="SND504" s="21"/>
      <c r="SNE504" s="21"/>
      <c r="SNF504" s="21"/>
      <c r="SNG504" s="21"/>
      <c r="SNH504" s="21"/>
      <c r="SNI504" s="21"/>
      <c r="SNJ504" s="21"/>
      <c r="SNK504" s="21"/>
      <c r="SNL504" s="21"/>
      <c r="SNM504" s="21"/>
      <c r="SNN504" s="21"/>
      <c r="SNO504" s="21"/>
      <c r="SNP504" s="21"/>
      <c r="SNQ504" s="21"/>
      <c r="SNR504" s="21"/>
      <c r="SNS504" s="21"/>
      <c r="SNT504" s="21"/>
      <c r="SNU504" s="21"/>
      <c r="SNV504" s="21"/>
      <c r="SNW504" s="21"/>
      <c r="SNX504" s="21"/>
      <c r="SNY504" s="21"/>
      <c r="SNZ504" s="21"/>
      <c r="SOA504" s="21"/>
      <c r="SOB504" s="21"/>
      <c r="SOC504" s="21"/>
      <c r="SOD504" s="21"/>
      <c r="SOE504" s="21"/>
      <c r="SOF504" s="21"/>
      <c r="SOG504" s="21"/>
      <c r="SOH504" s="21"/>
      <c r="SOI504" s="21"/>
      <c r="SOJ504" s="21"/>
      <c r="SOK504" s="21"/>
      <c r="SOL504" s="21"/>
      <c r="SOM504" s="21"/>
      <c r="SON504" s="21"/>
      <c r="SOO504" s="21"/>
      <c r="SOP504" s="21"/>
      <c r="SOQ504" s="21"/>
      <c r="SOR504" s="21"/>
      <c r="SOS504" s="21"/>
      <c r="SOT504" s="21"/>
      <c r="SOU504" s="21"/>
      <c r="SOV504" s="21"/>
      <c r="SOW504" s="21"/>
      <c r="SOX504" s="21"/>
      <c r="SOY504" s="21"/>
      <c r="SOZ504" s="21"/>
      <c r="SPA504" s="21"/>
      <c r="SPB504" s="21"/>
      <c r="SPC504" s="21"/>
      <c r="SPD504" s="21"/>
      <c r="SPE504" s="21"/>
      <c r="SPF504" s="21"/>
      <c r="SPG504" s="21"/>
      <c r="SPH504" s="21"/>
      <c r="SPI504" s="21"/>
      <c r="SPJ504" s="21"/>
      <c r="SPK504" s="21"/>
      <c r="SPL504" s="21"/>
      <c r="SPM504" s="21"/>
      <c r="SPN504" s="21"/>
      <c r="SPO504" s="21"/>
      <c r="SPP504" s="21"/>
      <c r="SPQ504" s="21"/>
      <c r="SPR504" s="21"/>
      <c r="SPS504" s="21"/>
      <c r="SPT504" s="21"/>
      <c r="SPU504" s="21"/>
      <c r="SPV504" s="21"/>
      <c r="SPW504" s="21"/>
      <c r="SPX504" s="21"/>
      <c r="SPY504" s="21"/>
      <c r="SPZ504" s="21"/>
      <c r="SQA504" s="21"/>
      <c r="SQB504" s="21"/>
      <c r="SQC504" s="21"/>
      <c r="SQD504" s="21"/>
      <c r="SQE504" s="21"/>
      <c r="SQF504" s="21"/>
      <c r="SQG504" s="21"/>
      <c r="SQH504" s="21"/>
      <c r="SQI504" s="21"/>
      <c r="SQJ504" s="21"/>
      <c r="SQK504" s="21"/>
      <c r="SQL504" s="21"/>
      <c r="SQM504" s="21"/>
      <c r="SQN504" s="21"/>
      <c r="SQO504" s="21"/>
      <c r="SQP504" s="21"/>
      <c r="SQQ504" s="21"/>
      <c r="SQR504" s="21"/>
      <c r="SQS504" s="21"/>
      <c r="SQT504" s="21"/>
      <c r="SQU504" s="21"/>
      <c r="SQV504" s="21"/>
      <c r="SQW504" s="21"/>
      <c r="SQX504" s="21"/>
      <c r="SQY504" s="21"/>
      <c r="SQZ504" s="21"/>
      <c r="SRA504" s="21"/>
      <c r="SRB504" s="21"/>
      <c r="SRC504" s="21"/>
      <c r="SRD504" s="21"/>
      <c r="SRE504" s="21"/>
      <c r="SRF504" s="21"/>
      <c r="SRG504" s="21"/>
      <c r="SRH504" s="21"/>
      <c r="SRI504" s="21"/>
      <c r="SRJ504" s="21"/>
      <c r="SRK504" s="21"/>
      <c r="SRL504" s="21"/>
      <c r="SRM504" s="21"/>
      <c r="SRN504" s="21"/>
      <c r="SRO504" s="21"/>
      <c r="SRP504" s="21"/>
      <c r="SRQ504" s="21"/>
      <c r="SRR504" s="21"/>
      <c r="SRS504" s="21"/>
      <c r="SRT504" s="21"/>
      <c r="SRU504" s="21"/>
      <c r="SRV504" s="21"/>
      <c r="SRW504" s="21"/>
      <c r="SRX504" s="21"/>
      <c r="SRY504" s="21"/>
      <c r="SRZ504" s="21"/>
      <c r="SSA504" s="21"/>
      <c r="SSB504" s="21"/>
      <c r="SSC504" s="21"/>
      <c r="SSD504" s="21"/>
      <c r="SSE504" s="21"/>
      <c r="SSF504" s="21"/>
      <c r="SSG504" s="21"/>
      <c r="SSH504" s="21"/>
      <c r="SSI504" s="21"/>
      <c r="SSJ504" s="21"/>
      <c r="SSK504" s="21"/>
      <c r="SSL504" s="21"/>
      <c r="SSM504" s="21"/>
      <c r="SSN504" s="21"/>
      <c r="SSO504" s="21"/>
      <c r="SSP504" s="21"/>
      <c r="SSQ504" s="21"/>
      <c r="SSR504" s="21"/>
      <c r="SSS504" s="21"/>
      <c r="SST504" s="21"/>
      <c r="SSU504" s="21"/>
      <c r="SSV504" s="21"/>
      <c r="SSW504" s="21"/>
      <c r="SSX504" s="21"/>
      <c r="SSY504" s="21"/>
      <c r="SSZ504" s="21"/>
      <c r="STA504" s="21"/>
      <c r="STB504" s="21"/>
      <c r="STC504" s="21"/>
      <c r="STD504" s="21"/>
      <c r="STE504" s="21"/>
      <c r="STF504" s="21"/>
      <c r="STG504" s="21"/>
      <c r="STH504" s="21"/>
      <c r="STI504" s="21"/>
      <c r="STJ504" s="21"/>
      <c r="STK504" s="21"/>
      <c r="STL504" s="21"/>
      <c r="STM504" s="21"/>
      <c r="STN504" s="21"/>
      <c r="STO504" s="21"/>
      <c r="STP504" s="21"/>
      <c r="STQ504" s="21"/>
      <c r="STR504" s="21"/>
      <c r="STS504" s="21"/>
      <c r="STT504" s="21"/>
      <c r="STU504" s="21"/>
      <c r="STV504" s="21"/>
      <c r="STW504" s="21"/>
      <c r="STX504" s="21"/>
      <c r="STY504" s="21"/>
      <c r="STZ504" s="21"/>
      <c r="SUA504" s="21"/>
      <c r="SUB504" s="21"/>
      <c r="SUC504" s="21"/>
      <c r="SUD504" s="21"/>
      <c r="SUE504" s="21"/>
      <c r="SUF504" s="21"/>
      <c r="SUG504" s="21"/>
      <c r="SUH504" s="21"/>
      <c r="SUI504" s="21"/>
      <c r="SUJ504" s="21"/>
      <c r="SUK504" s="21"/>
      <c r="SUL504" s="21"/>
      <c r="SUM504" s="21"/>
      <c r="SUN504" s="21"/>
      <c r="SUO504" s="21"/>
      <c r="SUP504" s="21"/>
      <c r="SUQ504" s="21"/>
      <c r="SUR504" s="21"/>
      <c r="SUS504" s="21"/>
      <c r="SUT504" s="21"/>
      <c r="SUU504" s="21"/>
      <c r="SUV504" s="21"/>
      <c r="SUW504" s="21"/>
      <c r="SUX504" s="21"/>
      <c r="SUY504" s="21"/>
      <c r="SUZ504" s="21"/>
      <c r="SVA504" s="21"/>
      <c r="SVB504" s="21"/>
      <c r="SVC504" s="21"/>
      <c r="SVD504" s="21"/>
      <c r="SVE504" s="21"/>
      <c r="SVF504" s="21"/>
      <c r="SVG504" s="21"/>
      <c r="SVH504" s="21"/>
      <c r="SVI504" s="21"/>
      <c r="SVJ504" s="21"/>
      <c r="SVK504" s="21"/>
      <c r="SVL504" s="21"/>
      <c r="SVM504" s="21"/>
      <c r="SVN504" s="21"/>
      <c r="SVO504" s="21"/>
      <c r="SVP504" s="21"/>
      <c r="SVQ504" s="21"/>
      <c r="SVR504" s="21"/>
      <c r="SVS504" s="21"/>
      <c r="SVT504" s="21"/>
      <c r="SVU504" s="21"/>
      <c r="SVV504" s="21"/>
      <c r="SVW504" s="21"/>
      <c r="SVX504" s="21"/>
      <c r="SVY504" s="21"/>
      <c r="SVZ504" s="21"/>
      <c r="SWA504" s="21"/>
      <c r="SWB504" s="21"/>
      <c r="SWC504" s="21"/>
      <c r="SWD504" s="21"/>
      <c r="SWE504" s="21"/>
      <c r="SWF504" s="21"/>
      <c r="SWG504" s="21"/>
      <c r="SWH504" s="21"/>
      <c r="SWI504" s="21"/>
      <c r="SWJ504" s="21"/>
      <c r="SWK504" s="21"/>
      <c r="SWL504" s="21"/>
      <c r="SWM504" s="21"/>
      <c r="SWN504" s="21"/>
      <c r="SWO504" s="21"/>
      <c r="SWP504" s="21"/>
      <c r="SWQ504" s="21"/>
      <c r="SWR504" s="21"/>
      <c r="SWS504" s="21"/>
      <c r="SWT504" s="21"/>
      <c r="SWU504" s="21"/>
      <c r="SWV504" s="21"/>
      <c r="SWW504" s="21"/>
      <c r="SWX504" s="21"/>
      <c r="SWY504" s="21"/>
      <c r="SWZ504" s="21"/>
      <c r="SXA504" s="21"/>
      <c r="SXB504" s="21"/>
      <c r="SXC504" s="21"/>
      <c r="SXD504" s="21"/>
      <c r="SXE504" s="21"/>
      <c r="SXF504" s="21"/>
      <c r="SXG504" s="21"/>
      <c r="SXH504" s="21"/>
      <c r="SXI504" s="21"/>
      <c r="SXJ504" s="21"/>
      <c r="SXK504" s="21"/>
      <c r="SXL504" s="21"/>
      <c r="SXM504" s="21"/>
      <c r="SXN504" s="21"/>
      <c r="SXO504" s="21"/>
      <c r="SXP504" s="21"/>
      <c r="SXQ504" s="21"/>
      <c r="SXR504" s="21"/>
      <c r="SXS504" s="21"/>
      <c r="SXT504" s="21"/>
      <c r="SXU504" s="21"/>
      <c r="SXV504" s="21"/>
      <c r="SXW504" s="21"/>
      <c r="SXX504" s="21"/>
      <c r="SXY504" s="21"/>
      <c r="SXZ504" s="21"/>
      <c r="SYA504" s="21"/>
      <c r="SYB504" s="21"/>
      <c r="SYC504" s="21"/>
      <c r="SYD504" s="21"/>
      <c r="SYE504" s="21"/>
      <c r="SYF504" s="21"/>
      <c r="SYG504" s="21"/>
      <c r="SYH504" s="21"/>
      <c r="SYI504" s="21"/>
      <c r="SYJ504" s="21"/>
      <c r="SYK504" s="21"/>
      <c r="SYL504" s="21"/>
      <c r="SYM504" s="21"/>
      <c r="SYN504" s="21"/>
      <c r="SYO504" s="21"/>
      <c r="SYP504" s="21"/>
      <c r="SYQ504" s="21"/>
      <c r="SYR504" s="21"/>
      <c r="SYS504" s="21"/>
      <c r="SYT504" s="21"/>
      <c r="SYU504" s="21"/>
      <c r="SYV504" s="21"/>
      <c r="SYW504" s="21"/>
      <c r="SYX504" s="21"/>
      <c r="SYY504" s="21"/>
      <c r="SYZ504" s="21"/>
      <c r="SZA504" s="21"/>
      <c r="SZB504" s="21"/>
      <c r="SZC504" s="21"/>
      <c r="SZD504" s="21"/>
      <c r="SZE504" s="21"/>
      <c r="SZF504" s="21"/>
      <c r="SZG504" s="21"/>
      <c r="SZH504" s="21"/>
      <c r="SZI504" s="21"/>
      <c r="SZJ504" s="21"/>
      <c r="SZK504" s="21"/>
      <c r="SZL504" s="21"/>
      <c r="SZM504" s="21"/>
      <c r="SZN504" s="21"/>
      <c r="SZO504" s="21"/>
      <c r="SZP504" s="21"/>
      <c r="SZQ504" s="21"/>
      <c r="SZR504" s="21"/>
      <c r="SZS504" s="21"/>
      <c r="SZT504" s="21"/>
      <c r="SZU504" s="21"/>
      <c r="SZV504" s="21"/>
      <c r="SZW504" s="21"/>
      <c r="SZX504" s="21"/>
      <c r="SZY504" s="21"/>
      <c r="SZZ504" s="21"/>
      <c r="TAA504" s="21"/>
      <c r="TAB504" s="21"/>
      <c r="TAC504" s="21"/>
      <c r="TAD504" s="21"/>
      <c r="TAE504" s="21"/>
      <c r="TAF504" s="21"/>
      <c r="TAG504" s="21"/>
      <c r="TAH504" s="21"/>
      <c r="TAI504" s="21"/>
      <c r="TAJ504" s="21"/>
      <c r="TAK504" s="21"/>
      <c r="TAL504" s="21"/>
      <c r="TAM504" s="21"/>
      <c r="TAN504" s="21"/>
      <c r="TAO504" s="21"/>
      <c r="TAP504" s="21"/>
      <c r="TAQ504" s="21"/>
      <c r="TAR504" s="21"/>
      <c r="TAS504" s="21"/>
      <c r="TAT504" s="21"/>
      <c r="TAU504" s="21"/>
      <c r="TAV504" s="21"/>
      <c r="TAW504" s="21"/>
      <c r="TAX504" s="21"/>
      <c r="TAY504" s="21"/>
      <c r="TAZ504" s="21"/>
      <c r="TBA504" s="21"/>
      <c r="TBB504" s="21"/>
      <c r="TBC504" s="21"/>
      <c r="TBD504" s="21"/>
      <c r="TBE504" s="21"/>
      <c r="TBF504" s="21"/>
      <c r="TBG504" s="21"/>
      <c r="TBH504" s="21"/>
      <c r="TBI504" s="21"/>
      <c r="TBJ504" s="21"/>
      <c r="TBK504" s="21"/>
      <c r="TBL504" s="21"/>
      <c r="TBM504" s="21"/>
      <c r="TBN504" s="21"/>
      <c r="TBO504" s="21"/>
      <c r="TBP504" s="21"/>
      <c r="TBQ504" s="21"/>
      <c r="TBR504" s="21"/>
      <c r="TBS504" s="21"/>
      <c r="TBT504" s="21"/>
      <c r="TBU504" s="21"/>
      <c r="TBV504" s="21"/>
      <c r="TBW504" s="21"/>
      <c r="TBX504" s="21"/>
      <c r="TBY504" s="21"/>
      <c r="TBZ504" s="21"/>
      <c r="TCA504" s="21"/>
      <c r="TCB504" s="21"/>
      <c r="TCC504" s="21"/>
      <c r="TCD504" s="21"/>
      <c r="TCE504" s="21"/>
      <c r="TCF504" s="21"/>
      <c r="TCG504" s="21"/>
      <c r="TCH504" s="21"/>
      <c r="TCI504" s="21"/>
      <c r="TCJ504" s="21"/>
      <c r="TCK504" s="21"/>
      <c r="TCL504" s="21"/>
      <c r="TCM504" s="21"/>
      <c r="TCN504" s="21"/>
      <c r="TCO504" s="21"/>
      <c r="TCP504" s="21"/>
      <c r="TCQ504" s="21"/>
      <c r="TCR504" s="21"/>
      <c r="TCS504" s="21"/>
      <c r="TCT504" s="21"/>
      <c r="TCU504" s="21"/>
      <c r="TCV504" s="21"/>
      <c r="TCW504" s="21"/>
      <c r="TCX504" s="21"/>
      <c r="TCY504" s="21"/>
      <c r="TCZ504" s="21"/>
      <c r="TDA504" s="21"/>
      <c r="TDB504" s="21"/>
      <c r="TDC504" s="21"/>
      <c r="TDD504" s="21"/>
      <c r="TDE504" s="21"/>
      <c r="TDF504" s="21"/>
      <c r="TDG504" s="21"/>
      <c r="TDH504" s="21"/>
      <c r="TDI504" s="21"/>
      <c r="TDJ504" s="21"/>
      <c r="TDK504" s="21"/>
      <c r="TDL504" s="21"/>
      <c r="TDM504" s="21"/>
      <c r="TDN504" s="21"/>
      <c r="TDO504" s="21"/>
      <c r="TDP504" s="21"/>
      <c r="TDQ504" s="21"/>
      <c r="TDR504" s="21"/>
      <c r="TDS504" s="21"/>
      <c r="TDT504" s="21"/>
      <c r="TDU504" s="21"/>
      <c r="TDV504" s="21"/>
      <c r="TDW504" s="21"/>
      <c r="TDX504" s="21"/>
      <c r="TDY504" s="21"/>
      <c r="TDZ504" s="21"/>
      <c r="TEA504" s="21"/>
      <c r="TEB504" s="21"/>
      <c r="TEC504" s="21"/>
      <c r="TED504" s="21"/>
      <c r="TEE504" s="21"/>
      <c r="TEF504" s="21"/>
      <c r="TEG504" s="21"/>
      <c r="TEH504" s="21"/>
      <c r="TEI504" s="21"/>
      <c r="TEJ504" s="21"/>
      <c r="TEK504" s="21"/>
      <c r="TEL504" s="21"/>
      <c r="TEM504" s="21"/>
      <c r="TEN504" s="21"/>
      <c r="TEO504" s="21"/>
      <c r="TEP504" s="21"/>
      <c r="TEQ504" s="21"/>
      <c r="TER504" s="21"/>
      <c r="TES504" s="21"/>
      <c r="TET504" s="21"/>
      <c r="TEU504" s="21"/>
      <c r="TEV504" s="21"/>
      <c r="TEW504" s="21"/>
      <c r="TEX504" s="21"/>
      <c r="TEY504" s="21"/>
      <c r="TEZ504" s="21"/>
      <c r="TFA504" s="21"/>
      <c r="TFB504" s="21"/>
      <c r="TFC504" s="21"/>
      <c r="TFD504" s="21"/>
      <c r="TFE504" s="21"/>
      <c r="TFF504" s="21"/>
      <c r="TFG504" s="21"/>
      <c r="TFH504" s="21"/>
      <c r="TFI504" s="21"/>
      <c r="TFJ504" s="21"/>
      <c r="TFK504" s="21"/>
      <c r="TFL504" s="21"/>
      <c r="TFM504" s="21"/>
      <c r="TFN504" s="21"/>
      <c r="TFO504" s="21"/>
      <c r="TFP504" s="21"/>
      <c r="TFQ504" s="21"/>
      <c r="TFR504" s="21"/>
      <c r="TFS504" s="21"/>
      <c r="TFT504" s="21"/>
      <c r="TFU504" s="21"/>
      <c r="TFV504" s="21"/>
      <c r="TFW504" s="21"/>
      <c r="TFX504" s="21"/>
      <c r="TFY504" s="21"/>
      <c r="TFZ504" s="21"/>
      <c r="TGA504" s="21"/>
      <c r="TGB504" s="21"/>
      <c r="TGC504" s="21"/>
      <c r="TGD504" s="21"/>
      <c r="TGE504" s="21"/>
      <c r="TGF504" s="21"/>
      <c r="TGG504" s="21"/>
      <c r="TGH504" s="21"/>
      <c r="TGI504" s="21"/>
      <c r="TGJ504" s="21"/>
      <c r="TGK504" s="21"/>
      <c r="TGL504" s="21"/>
      <c r="TGM504" s="21"/>
      <c r="TGN504" s="21"/>
      <c r="TGO504" s="21"/>
      <c r="TGP504" s="21"/>
      <c r="TGQ504" s="21"/>
      <c r="TGR504" s="21"/>
      <c r="TGS504" s="21"/>
      <c r="TGT504" s="21"/>
      <c r="TGU504" s="21"/>
      <c r="TGV504" s="21"/>
      <c r="TGW504" s="21"/>
      <c r="TGX504" s="21"/>
      <c r="TGY504" s="21"/>
      <c r="TGZ504" s="21"/>
      <c r="THA504" s="21"/>
      <c r="THB504" s="21"/>
      <c r="THC504" s="21"/>
      <c r="THD504" s="21"/>
      <c r="THE504" s="21"/>
      <c r="THF504" s="21"/>
      <c r="THG504" s="21"/>
      <c r="THH504" s="21"/>
      <c r="THI504" s="21"/>
      <c r="THJ504" s="21"/>
      <c r="THK504" s="21"/>
      <c r="THL504" s="21"/>
      <c r="THM504" s="21"/>
      <c r="THN504" s="21"/>
      <c r="THO504" s="21"/>
      <c r="THP504" s="21"/>
      <c r="THQ504" s="21"/>
      <c r="THR504" s="21"/>
      <c r="THS504" s="21"/>
      <c r="THT504" s="21"/>
      <c r="THU504" s="21"/>
      <c r="THV504" s="21"/>
      <c r="THW504" s="21"/>
      <c r="THX504" s="21"/>
      <c r="THY504" s="21"/>
      <c r="THZ504" s="21"/>
      <c r="TIA504" s="21"/>
      <c r="TIB504" s="21"/>
      <c r="TIC504" s="21"/>
      <c r="TID504" s="21"/>
      <c r="TIE504" s="21"/>
      <c r="TIF504" s="21"/>
      <c r="TIG504" s="21"/>
      <c r="TIH504" s="21"/>
      <c r="TII504" s="21"/>
      <c r="TIJ504" s="21"/>
      <c r="TIK504" s="21"/>
      <c r="TIL504" s="21"/>
      <c r="TIM504" s="21"/>
      <c r="TIN504" s="21"/>
      <c r="TIO504" s="21"/>
      <c r="TIP504" s="21"/>
      <c r="TIQ504" s="21"/>
      <c r="TIR504" s="21"/>
      <c r="TIS504" s="21"/>
      <c r="TIT504" s="21"/>
      <c r="TIU504" s="21"/>
      <c r="TIV504" s="21"/>
      <c r="TIW504" s="21"/>
      <c r="TIX504" s="21"/>
      <c r="TIY504" s="21"/>
      <c r="TIZ504" s="21"/>
      <c r="TJA504" s="21"/>
      <c r="TJB504" s="21"/>
      <c r="TJC504" s="21"/>
      <c r="TJD504" s="21"/>
      <c r="TJE504" s="21"/>
      <c r="TJF504" s="21"/>
      <c r="TJG504" s="21"/>
      <c r="TJH504" s="21"/>
      <c r="TJI504" s="21"/>
      <c r="TJJ504" s="21"/>
      <c r="TJK504" s="21"/>
      <c r="TJL504" s="21"/>
      <c r="TJM504" s="21"/>
      <c r="TJN504" s="21"/>
      <c r="TJO504" s="21"/>
      <c r="TJP504" s="21"/>
      <c r="TJQ504" s="21"/>
      <c r="TJR504" s="21"/>
      <c r="TJS504" s="21"/>
      <c r="TJT504" s="21"/>
      <c r="TJU504" s="21"/>
      <c r="TJV504" s="21"/>
      <c r="TJW504" s="21"/>
      <c r="TJX504" s="21"/>
      <c r="TJY504" s="21"/>
      <c r="TJZ504" s="21"/>
      <c r="TKA504" s="21"/>
      <c r="TKB504" s="21"/>
      <c r="TKC504" s="21"/>
      <c r="TKD504" s="21"/>
      <c r="TKE504" s="21"/>
      <c r="TKF504" s="21"/>
      <c r="TKG504" s="21"/>
      <c r="TKH504" s="21"/>
      <c r="TKI504" s="21"/>
      <c r="TKJ504" s="21"/>
      <c r="TKK504" s="21"/>
      <c r="TKL504" s="21"/>
      <c r="TKM504" s="21"/>
      <c r="TKN504" s="21"/>
      <c r="TKO504" s="21"/>
      <c r="TKP504" s="21"/>
      <c r="TKQ504" s="21"/>
      <c r="TKR504" s="21"/>
      <c r="TKS504" s="21"/>
      <c r="TKT504" s="21"/>
      <c r="TKU504" s="21"/>
      <c r="TKV504" s="21"/>
      <c r="TKW504" s="21"/>
      <c r="TKX504" s="21"/>
      <c r="TKY504" s="21"/>
      <c r="TKZ504" s="21"/>
      <c r="TLA504" s="21"/>
      <c r="TLB504" s="21"/>
      <c r="TLC504" s="21"/>
      <c r="TLD504" s="21"/>
      <c r="TLE504" s="21"/>
      <c r="TLF504" s="21"/>
      <c r="TLG504" s="21"/>
      <c r="TLH504" s="21"/>
      <c r="TLI504" s="21"/>
      <c r="TLJ504" s="21"/>
      <c r="TLK504" s="21"/>
      <c r="TLL504" s="21"/>
      <c r="TLM504" s="21"/>
      <c r="TLN504" s="21"/>
      <c r="TLO504" s="21"/>
      <c r="TLP504" s="21"/>
      <c r="TLQ504" s="21"/>
      <c r="TLR504" s="21"/>
      <c r="TLS504" s="21"/>
      <c r="TLT504" s="21"/>
      <c r="TLU504" s="21"/>
      <c r="TLV504" s="21"/>
      <c r="TLW504" s="21"/>
      <c r="TLX504" s="21"/>
      <c r="TLY504" s="21"/>
      <c r="TLZ504" s="21"/>
      <c r="TMA504" s="21"/>
      <c r="TMB504" s="21"/>
      <c r="TMC504" s="21"/>
      <c r="TMD504" s="21"/>
      <c r="TME504" s="21"/>
      <c r="TMF504" s="21"/>
      <c r="TMG504" s="21"/>
      <c r="TMH504" s="21"/>
      <c r="TMI504" s="21"/>
      <c r="TMJ504" s="21"/>
      <c r="TMK504" s="21"/>
      <c r="TML504" s="21"/>
      <c r="TMM504" s="21"/>
      <c r="TMN504" s="21"/>
      <c r="TMO504" s="21"/>
      <c r="TMP504" s="21"/>
      <c r="TMQ504" s="21"/>
      <c r="TMR504" s="21"/>
      <c r="TMS504" s="21"/>
      <c r="TMT504" s="21"/>
      <c r="TMU504" s="21"/>
      <c r="TMV504" s="21"/>
      <c r="TMW504" s="21"/>
      <c r="TMX504" s="21"/>
      <c r="TMY504" s="21"/>
      <c r="TMZ504" s="21"/>
      <c r="TNA504" s="21"/>
      <c r="TNB504" s="21"/>
      <c r="TNC504" s="21"/>
      <c r="TND504" s="21"/>
      <c r="TNE504" s="21"/>
      <c r="TNF504" s="21"/>
      <c r="TNG504" s="21"/>
      <c r="TNH504" s="21"/>
      <c r="TNI504" s="21"/>
      <c r="TNJ504" s="21"/>
      <c r="TNK504" s="21"/>
      <c r="TNL504" s="21"/>
      <c r="TNM504" s="21"/>
      <c r="TNN504" s="21"/>
      <c r="TNO504" s="21"/>
      <c r="TNP504" s="21"/>
      <c r="TNQ504" s="21"/>
      <c r="TNR504" s="21"/>
      <c r="TNS504" s="21"/>
      <c r="TNT504" s="21"/>
      <c r="TNU504" s="21"/>
      <c r="TNV504" s="21"/>
      <c r="TNW504" s="21"/>
      <c r="TNX504" s="21"/>
      <c r="TNY504" s="21"/>
      <c r="TNZ504" s="21"/>
      <c r="TOA504" s="21"/>
      <c r="TOB504" s="21"/>
      <c r="TOC504" s="21"/>
      <c r="TOD504" s="21"/>
      <c r="TOE504" s="21"/>
      <c r="TOF504" s="21"/>
      <c r="TOG504" s="21"/>
      <c r="TOH504" s="21"/>
      <c r="TOI504" s="21"/>
      <c r="TOJ504" s="21"/>
      <c r="TOK504" s="21"/>
      <c r="TOL504" s="21"/>
      <c r="TOM504" s="21"/>
      <c r="TON504" s="21"/>
      <c r="TOO504" s="21"/>
      <c r="TOP504" s="21"/>
      <c r="TOQ504" s="21"/>
      <c r="TOR504" s="21"/>
      <c r="TOS504" s="21"/>
      <c r="TOT504" s="21"/>
      <c r="TOU504" s="21"/>
      <c r="TOV504" s="21"/>
      <c r="TOW504" s="21"/>
      <c r="TOX504" s="21"/>
      <c r="TOY504" s="21"/>
      <c r="TOZ504" s="21"/>
      <c r="TPA504" s="21"/>
      <c r="TPB504" s="21"/>
      <c r="TPC504" s="21"/>
      <c r="TPD504" s="21"/>
      <c r="TPE504" s="21"/>
      <c r="TPF504" s="21"/>
      <c r="TPG504" s="21"/>
      <c r="TPH504" s="21"/>
      <c r="TPI504" s="21"/>
      <c r="TPJ504" s="21"/>
      <c r="TPK504" s="21"/>
      <c r="TPL504" s="21"/>
      <c r="TPM504" s="21"/>
      <c r="TPN504" s="21"/>
      <c r="TPO504" s="21"/>
      <c r="TPP504" s="21"/>
      <c r="TPQ504" s="21"/>
      <c r="TPR504" s="21"/>
      <c r="TPS504" s="21"/>
      <c r="TPT504" s="21"/>
      <c r="TPU504" s="21"/>
      <c r="TPV504" s="21"/>
      <c r="TPW504" s="21"/>
      <c r="TPX504" s="21"/>
      <c r="TPY504" s="21"/>
      <c r="TPZ504" s="21"/>
      <c r="TQA504" s="21"/>
      <c r="TQB504" s="21"/>
      <c r="TQC504" s="21"/>
      <c r="TQD504" s="21"/>
      <c r="TQE504" s="21"/>
      <c r="TQF504" s="21"/>
      <c r="TQG504" s="21"/>
      <c r="TQH504" s="21"/>
      <c r="TQI504" s="21"/>
      <c r="TQJ504" s="21"/>
      <c r="TQK504" s="21"/>
      <c r="TQL504" s="21"/>
      <c r="TQM504" s="21"/>
      <c r="TQN504" s="21"/>
      <c r="TQO504" s="21"/>
      <c r="TQP504" s="21"/>
      <c r="TQQ504" s="21"/>
      <c r="TQR504" s="21"/>
      <c r="TQS504" s="21"/>
      <c r="TQT504" s="21"/>
      <c r="TQU504" s="21"/>
      <c r="TQV504" s="21"/>
      <c r="TQW504" s="21"/>
      <c r="TQX504" s="21"/>
      <c r="TQY504" s="21"/>
      <c r="TQZ504" s="21"/>
      <c r="TRA504" s="21"/>
      <c r="TRB504" s="21"/>
      <c r="TRC504" s="21"/>
      <c r="TRD504" s="21"/>
      <c r="TRE504" s="21"/>
      <c r="TRF504" s="21"/>
      <c r="TRG504" s="21"/>
      <c r="TRH504" s="21"/>
      <c r="TRI504" s="21"/>
      <c r="TRJ504" s="21"/>
      <c r="TRK504" s="21"/>
      <c r="TRL504" s="21"/>
      <c r="TRM504" s="21"/>
      <c r="TRN504" s="21"/>
      <c r="TRO504" s="21"/>
      <c r="TRP504" s="21"/>
      <c r="TRQ504" s="21"/>
      <c r="TRR504" s="21"/>
      <c r="TRS504" s="21"/>
      <c r="TRT504" s="21"/>
      <c r="TRU504" s="21"/>
      <c r="TRV504" s="21"/>
      <c r="TRW504" s="21"/>
      <c r="TRX504" s="21"/>
      <c r="TRY504" s="21"/>
      <c r="TRZ504" s="21"/>
      <c r="TSA504" s="21"/>
      <c r="TSB504" s="21"/>
      <c r="TSC504" s="21"/>
      <c r="TSD504" s="21"/>
      <c r="TSE504" s="21"/>
      <c r="TSF504" s="21"/>
      <c r="TSG504" s="21"/>
      <c r="TSH504" s="21"/>
      <c r="TSI504" s="21"/>
      <c r="TSJ504" s="21"/>
      <c r="TSK504" s="21"/>
      <c r="TSL504" s="21"/>
      <c r="TSM504" s="21"/>
      <c r="TSN504" s="21"/>
      <c r="TSO504" s="21"/>
      <c r="TSP504" s="21"/>
      <c r="TSQ504" s="21"/>
      <c r="TSR504" s="21"/>
      <c r="TSS504" s="21"/>
      <c r="TST504" s="21"/>
      <c r="TSU504" s="21"/>
      <c r="TSV504" s="21"/>
      <c r="TSW504" s="21"/>
      <c r="TSX504" s="21"/>
      <c r="TSY504" s="21"/>
      <c r="TSZ504" s="21"/>
      <c r="TTA504" s="21"/>
      <c r="TTB504" s="21"/>
      <c r="TTC504" s="21"/>
      <c r="TTD504" s="21"/>
      <c r="TTE504" s="21"/>
      <c r="TTF504" s="21"/>
      <c r="TTG504" s="21"/>
      <c r="TTH504" s="21"/>
      <c r="TTI504" s="21"/>
      <c r="TTJ504" s="21"/>
      <c r="TTK504" s="21"/>
      <c r="TTL504" s="21"/>
      <c r="TTM504" s="21"/>
      <c r="TTN504" s="21"/>
      <c r="TTO504" s="21"/>
      <c r="TTP504" s="21"/>
      <c r="TTQ504" s="21"/>
      <c r="TTR504" s="21"/>
      <c r="TTS504" s="21"/>
      <c r="TTT504" s="21"/>
      <c r="TTU504" s="21"/>
      <c r="TTV504" s="21"/>
      <c r="TTW504" s="21"/>
      <c r="TTX504" s="21"/>
      <c r="TTY504" s="21"/>
      <c r="TTZ504" s="21"/>
      <c r="TUA504" s="21"/>
      <c r="TUB504" s="21"/>
      <c r="TUC504" s="21"/>
      <c r="TUD504" s="21"/>
      <c r="TUE504" s="21"/>
      <c r="TUF504" s="21"/>
      <c r="TUG504" s="21"/>
      <c r="TUH504" s="21"/>
      <c r="TUI504" s="21"/>
      <c r="TUJ504" s="21"/>
      <c r="TUK504" s="21"/>
      <c r="TUL504" s="21"/>
      <c r="TUM504" s="21"/>
      <c r="TUN504" s="21"/>
      <c r="TUO504" s="21"/>
      <c r="TUP504" s="21"/>
      <c r="TUQ504" s="21"/>
      <c r="TUR504" s="21"/>
      <c r="TUS504" s="21"/>
      <c r="TUT504" s="21"/>
      <c r="TUU504" s="21"/>
      <c r="TUV504" s="21"/>
      <c r="TUW504" s="21"/>
      <c r="TUX504" s="21"/>
      <c r="TUY504" s="21"/>
      <c r="TUZ504" s="21"/>
      <c r="TVA504" s="21"/>
      <c r="TVB504" s="21"/>
      <c r="TVC504" s="21"/>
      <c r="TVD504" s="21"/>
      <c r="TVE504" s="21"/>
      <c r="TVF504" s="21"/>
      <c r="TVG504" s="21"/>
      <c r="TVH504" s="21"/>
      <c r="TVI504" s="21"/>
      <c r="TVJ504" s="21"/>
      <c r="TVK504" s="21"/>
      <c r="TVL504" s="21"/>
      <c r="TVM504" s="21"/>
      <c r="TVN504" s="21"/>
      <c r="TVO504" s="21"/>
      <c r="TVP504" s="21"/>
      <c r="TVQ504" s="21"/>
      <c r="TVR504" s="21"/>
      <c r="TVS504" s="21"/>
      <c r="TVT504" s="21"/>
      <c r="TVU504" s="21"/>
      <c r="TVV504" s="21"/>
      <c r="TVW504" s="21"/>
      <c r="TVX504" s="21"/>
      <c r="TVY504" s="21"/>
      <c r="TVZ504" s="21"/>
      <c r="TWA504" s="21"/>
      <c r="TWB504" s="21"/>
      <c r="TWC504" s="21"/>
      <c r="TWD504" s="21"/>
      <c r="TWE504" s="21"/>
      <c r="TWF504" s="21"/>
      <c r="TWG504" s="21"/>
      <c r="TWH504" s="21"/>
      <c r="TWI504" s="21"/>
      <c r="TWJ504" s="21"/>
      <c r="TWK504" s="21"/>
      <c r="TWL504" s="21"/>
      <c r="TWM504" s="21"/>
      <c r="TWN504" s="21"/>
      <c r="TWO504" s="21"/>
      <c r="TWP504" s="21"/>
      <c r="TWQ504" s="21"/>
      <c r="TWR504" s="21"/>
      <c r="TWS504" s="21"/>
      <c r="TWT504" s="21"/>
      <c r="TWU504" s="21"/>
      <c r="TWV504" s="21"/>
      <c r="TWW504" s="21"/>
      <c r="TWX504" s="21"/>
      <c r="TWY504" s="21"/>
      <c r="TWZ504" s="21"/>
      <c r="TXA504" s="21"/>
      <c r="TXB504" s="21"/>
      <c r="TXC504" s="21"/>
      <c r="TXD504" s="21"/>
      <c r="TXE504" s="21"/>
      <c r="TXF504" s="21"/>
      <c r="TXG504" s="21"/>
      <c r="TXH504" s="21"/>
      <c r="TXI504" s="21"/>
      <c r="TXJ504" s="21"/>
      <c r="TXK504" s="21"/>
      <c r="TXL504" s="21"/>
      <c r="TXM504" s="21"/>
      <c r="TXN504" s="21"/>
      <c r="TXO504" s="21"/>
      <c r="TXP504" s="21"/>
      <c r="TXQ504" s="21"/>
      <c r="TXR504" s="21"/>
      <c r="TXS504" s="21"/>
      <c r="TXT504" s="21"/>
      <c r="TXU504" s="21"/>
      <c r="TXV504" s="21"/>
      <c r="TXW504" s="21"/>
      <c r="TXX504" s="21"/>
      <c r="TXY504" s="21"/>
      <c r="TXZ504" s="21"/>
      <c r="TYA504" s="21"/>
      <c r="TYB504" s="21"/>
      <c r="TYC504" s="21"/>
      <c r="TYD504" s="21"/>
      <c r="TYE504" s="21"/>
      <c r="TYF504" s="21"/>
      <c r="TYG504" s="21"/>
      <c r="TYH504" s="21"/>
      <c r="TYI504" s="21"/>
      <c r="TYJ504" s="21"/>
      <c r="TYK504" s="21"/>
      <c r="TYL504" s="21"/>
      <c r="TYM504" s="21"/>
      <c r="TYN504" s="21"/>
      <c r="TYO504" s="21"/>
      <c r="TYP504" s="21"/>
      <c r="TYQ504" s="21"/>
      <c r="TYR504" s="21"/>
      <c r="TYS504" s="21"/>
      <c r="TYT504" s="21"/>
      <c r="TYU504" s="21"/>
      <c r="TYV504" s="21"/>
      <c r="TYW504" s="21"/>
      <c r="TYX504" s="21"/>
      <c r="TYY504" s="21"/>
      <c r="TYZ504" s="21"/>
      <c r="TZA504" s="21"/>
      <c r="TZB504" s="21"/>
      <c r="TZC504" s="21"/>
      <c r="TZD504" s="21"/>
      <c r="TZE504" s="21"/>
      <c r="TZF504" s="21"/>
      <c r="TZG504" s="21"/>
      <c r="TZH504" s="21"/>
      <c r="TZI504" s="21"/>
      <c r="TZJ504" s="21"/>
      <c r="TZK504" s="21"/>
      <c r="TZL504" s="21"/>
      <c r="TZM504" s="21"/>
      <c r="TZN504" s="21"/>
      <c r="TZO504" s="21"/>
      <c r="TZP504" s="21"/>
      <c r="TZQ504" s="21"/>
      <c r="TZR504" s="21"/>
      <c r="TZS504" s="21"/>
      <c r="TZT504" s="21"/>
      <c r="TZU504" s="21"/>
      <c r="TZV504" s="21"/>
      <c r="TZW504" s="21"/>
      <c r="TZX504" s="21"/>
      <c r="TZY504" s="21"/>
      <c r="TZZ504" s="21"/>
      <c r="UAA504" s="21"/>
      <c r="UAB504" s="21"/>
      <c r="UAC504" s="21"/>
      <c r="UAD504" s="21"/>
      <c r="UAE504" s="21"/>
      <c r="UAF504" s="21"/>
      <c r="UAG504" s="21"/>
      <c r="UAH504" s="21"/>
      <c r="UAI504" s="21"/>
      <c r="UAJ504" s="21"/>
      <c r="UAK504" s="21"/>
      <c r="UAL504" s="21"/>
      <c r="UAM504" s="21"/>
      <c r="UAN504" s="21"/>
      <c r="UAO504" s="21"/>
      <c r="UAP504" s="21"/>
      <c r="UAQ504" s="21"/>
      <c r="UAR504" s="21"/>
      <c r="UAS504" s="21"/>
      <c r="UAT504" s="21"/>
      <c r="UAU504" s="21"/>
      <c r="UAV504" s="21"/>
      <c r="UAW504" s="21"/>
      <c r="UAX504" s="21"/>
      <c r="UAY504" s="21"/>
      <c r="UAZ504" s="21"/>
      <c r="UBA504" s="21"/>
      <c r="UBB504" s="21"/>
      <c r="UBC504" s="21"/>
      <c r="UBD504" s="21"/>
      <c r="UBE504" s="21"/>
      <c r="UBF504" s="21"/>
      <c r="UBG504" s="21"/>
      <c r="UBH504" s="21"/>
      <c r="UBI504" s="21"/>
      <c r="UBJ504" s="21"/>
      <c r="UBK504" s="21"/>
      <c r="UBL504" s="21"/>
      <c r="UBM504" s="21"/>
      <c r="UBN504" s="21"/>
      <c r="UBO504" s="21"/>
      <c r="UBP504" s="21"/>
      <c r="UBQ504" s="21"/>
      <c r="UBR504" s="21"/>
      <c r="UBS504" s="21"/>
      <c r="UBT504" s="21"/>
      <c r="UBU504" s="21"/>
      <c r="UBV504" s="21"/>
      <c r="UBW504" s="21"/>
      <c r="UBX504" s="21"/>
      <c r="UBY504" s="21"/>
      <c r="UBZ504" s="21"/>
      <c r="UCA504" s="21"/>
      <c r="UCB504" s="21"/>
      <c r="UCC504" s="21"/>
      <c r="UCD504" s="21"/>
      <c r="UCE504" s="21"/>
      <c r="UCF504" s="21"/>
      <c r="UCG504" s="21"/>
      <c r="UCH504" s="21"/>
      <c r="UCI504" s="21"/>
      <c r="UCJ504" s="21"/>
      <c r="UCK504" s="21"/>
      <c r="UCL504" s="21"/>
      <c r="UCM504" s="21"/>
      <c r="UCN504" s="21"/>
      <c r="UCO504" s="21"/>
      <c r="UCP504" s="21"/>
      <c r="UCQ504" s="21"/>
      <c r="UCR504" s="21"/>
      <c r="UCS504" s="21"/>
      <c r="UCT504" s="21"/>
      <c r="UCU504" s="21"/>
      <c r="UCV504" s="21"/>
      <c r="UCW504" s="21"/>
      <c r="UCX504" s="21"/>
      <c r="UCY504" s="21"/>
      <c r="UCZ504" s="21"/>
      <c r="UDA504" s="21"/>
      <c r="UDB504" s="21"/>
      <c r="UDC504" s="21"/>
      <c r="UDD504" s="21"/>
      <c r="UDE504" s="21"/>
      <c r="UDF504" s="21"/>
      <c r="UDG504" s="21"/>
      <c r="UDH504" s="21"/>
      <c r="UDI504" s="21"/>
      <c r="UDJ504" s="21"/>
      <c r="UDK504" s="21"/>
      <c r="UDL504" s="21"/>
      <c r="UDM504" s="21"/>
      <c r="UDN504" s="21"/>
      <c r="UDO504" s="21"/>
      <c r="UDP504" s="21"/>
      <c r="UDQ504" s="21"/>
      <c r="UDR504" s="21"/>
      <c r="UDS504" s="21"/>
      <c r="UDT504" s="21"/>
      <c r="UDU504" s="21"/>
      <c r="UDV504" s="21"/>
      <c r="UDW504" s="21"/>
      <c r="UDX504" s="21"/>
      <c r="UDY504" s="21"/>
      <c r="UDZ504" s="21"/>
      <c r="UEA504" s="21"/>
      <c r="UEB504" s="21"/>
      <c r="UEC504" s="21"/>
      <c r="UED504" s="21"/>
      <c r="UEE504" s="21"/>
      <c r="UEF504" s="21"/>
      <c r="UEG504" s="21"/>
      <c r="UEH504" s="21"/>
      <c r="UEI504" s="21"/>
      <c r="UEJ504" s="21"/>
      <c r="UEK504" s="21"/>
      <c r="UEL504" s="21"/>
      <c r="UEM504" s="21"/>
      <c r="UEN504" s="21"/>
      <c r="UEO504" s="21"/>
      <c r="UEP504" s="21"/>
      <c r="UEQ504" s="21"/>
      <c r="UER504" s="21"/>
      <c r="UES504" s="21"/>
      <c r="UET504" s="21"/>
      <c r="UEU504" s="21"/>
      <c r="UEV504" s="21"/>
      <c r="UEW504" s="21"/>
      <c r="UEX504" s="21"/>
      <c r="UEY504" s="21"/>
      <c r="UEZ504" s="21"/>
      <c r="UFA504" s="21"/>
      <c r="UFB504" s="21"/>
      <c r="UFC504" s="21"/>
      <c r="UFD504" s="21"/>
      <c r="UFE504" s="21"/>
      <c r="UFF504" s="21"/>
      <c r="UFG504" s="21"/>
      <c r="UFH504" s="21"/>
      <c r="UFI504" s="21"/>
      <c r="UFJ504" s="21"/>
      <c r="UFK504" s="21"/>
      <c r="UFL504" s="21"/>
      <c r="UFM504" s="21"/>
      <c r="UFN504" s="21"/>
      <c r="UFO504" s="21"/>
      <c r="UFP504" s="21"/>
      <c r="UFQ504" s="21"/>
      <c r="UFR504" s="21"/>
      <c r="UFS504" s="21"/>
      <c r="UFT504" s="21"/>
      <c r="UFU504" s="21"/>
      <c r="UFV504" s="21"/>
      <c r="UFW504" s="21"/>
      <c r="UFX504" s="21"/>
      <c r="UFY504" s="21"/>
      <c r="UFZ504" s="21"/>
      <c r="UGA504" s="21"/>
      <c r="UGB504" s="21"/>
      <c r="UGC504" s="21"/>
      <c r="UGD504" s="21"/>
      <c r="UGE504" s="21"/>
      <c r="UGF504" s="21"/>
      <c r="UGG504" s="21"/>
      <c r="UGH504" s="21"/>
      <c r="UGI504" s="21"/>
      <c r="UGJ504" s="21"/>
      <c r="UGK504" s="21"/>
      <c r="UGL504" s="21"/>
      <c r="UGM504" s="21"/>
      <c r="UGN504" s="21"/>
      <c r="UGO504" s="21"/>
      <c r="UGP504" s="21"/>
      <c r="UGQ504" s="21"/>
      <c r="UGR504" s="21"/>
      <c r="UGS504" s="21"/>
      <c r="UGT504" s="21"/>
      <c r="UGU504" s="21"/>
      <c r="UGV504" s="21"/>
      <c r="UGW504" s="21"/>
      <c r="UGX504" s="21"/>
      <c r="UGY504" s="21"/>
      <c r="UGZ504" s="21"/>
      <c r="UHA504" s="21"/>
      <c r="UHB504" s="21"/>
      <c r="UHC504" s="21"/>
      <c r="UHD504" s="21"/>
      <c r="UHE504" s="21"/>
      <c r="UHF504" s="21"/>
      <c r="UHG504" s="21"/>
      <c r="UHH504" s="21"/>
      <c r="UHI504" s="21"/>
      <c r="UHJ504" s="21"/>
      <c r="UHK504" s="21"/>
      <c r="UHL504" s="21"/>
      <c r="UHM504" s="21"/>
      <c r="UHN504" s="21"/>
      <c r="UHO504" s="21"/>
      <c r="UHP504" s="21"/>
      <c r="UHQ504" s="21"/>
      <c r="UHR504" s="21"/>
      <c r="UHS504" s="21"/>
      <c r="UHT504" s="21"/>
      <c r="UHU504" s="21"/>
      <c r="UHV504" s="21"/>
      <c r="UHW504" s="21"/>
      <c r="UHX504" s="21"/>
      <c r="UHY504" s="21"/>
      <c r="UHZ504" s="21"/>
      <c r="UIA504" s="21"/>
      <c r="UIB504" s="21"/>
      <c r="UIC504" s="21"/>
      <c r="UID504" s="21"/>
      <c r="UIE504" s="21"/>
      <c r="UIF504" s="21"/>
      <c r="UIG504" s="21"/>
      <c r="UIH504" s="21"/>
      <c r="UII504" s="21"/>
      <c r="UIJ504" s="21"/>
      <c r="UIK504" s="21"/>
      <c r="UIL504" s="21"/>
      <c r="UIM504" s="21"/>
      <c r="UIN504" s="21"/>
      <c r="UIO504" s="21"/>
      <c r="UIP504" s="21"/>
      <c r="UIQ504" s="21"/>
      <c r="UIR504" s="21"/>
      <c r="UIS504" s="21"/>
      <c r="UIT504" s="21"/>
      <c r="UIU504" s="21"/>
      <c r="UIV504" s="21"/>
      <c r="UIW504" s="21"/>
      <c r="UIX504" s="21"/>
      <c r="UIY504" s="21"/>
      <c r="UIZ504" s="21"/>
      <c r="UJA504" s="21"/>
      <c r="UJB504" s="21"/>
      <c r="UJC504" s="21"/>
      <c r="UJD504" s="21"/>
      <c r="UJE504" s="21"/>
      <c r="UJF504" s="21"/>
      <c r="UJG504" s="21"/>
      <c r="UJH504" s="21"/>
      <c r="UJI504" s="21"/>
      <c r="UJJ504" s="21"/>
      <c r="UJK504" s="21"/>
      <c r="UJL504" s="21"/>
      <c r="UJM504" s="21"/>
      <c r="UJN504" s="21"/>
      <c r="UJO504" s="21"/>
      <c r="UJP504" s="21"/>
      <c r="UJQ504" s="21"/>
      <c r="UJR504" s="21"/>
      <c r="UJS504" s="21"/>
      <c r="UJT504" s="21"/>
      <c r="UJU504" s="21"/>
      <c r="UJV504" s="21"/>
      <c r="UJW504" s="21"/>
      <c r="UJX504" s="21"/>
      <c r="UJY504" s="21"/>
      <c r="UJZ504" s="21"/>
      <c r="UKA504" s="21"/>
      <c r="UKB504" s="21"/>
      <c r="UKC504" s="21"/>
      <c r="UKD504" s="21"/>
      <c r="UKE504" s="21"/>
      <c r="UKF504" s="21"/>
      <c r="UKG504" s="21"/>
      <c r="UKH504" s="21"/>
      <c r="UKI504" s="21"/>
      <c r="UKJ504" s="21"/>
      <c r="UKK504" s="21"/>
      <c r="UKL504" s="21"/>
      <c r="UKM504" s="21"/>
      <c r="UKN504" s="21"/>
      <c r="UKO504" s="21"/>
      <c r="UKP504" s="21"/>
      <c r="UKQ504" s="21"/>
      <c r="UKR504" s="21"/>
      <c r="UKS504" s="21"/>
      <c r="UKT504" s="21"/>
      <c r="UKU504" s="21"/>
      <c r="UKV504" s="21"/>
      <c r="UKW504" s="21"/>
      <c r="UKX504" s="21"/>
      <c r="UKY504" s="21"/>
      <c r="UKZ504" s="21"/>
      <c r="ULA504" s="21"/>
      <c r="ULB504" s="21"/>
      <c r="ULC504" s="21"/>
      <c r="ULD504" s="21"/>
      <c r="ULE504" s="21"/>
      <c r="ULF504" s="21"/>
      <c r="ULG504" s="21"/>
      <c r="ULH504" s="21"/>
      <c r="ULI504" s="21"/>
      <c r="ULJ504" s="21"/>
      <c r="ULK504" s="21"/>
      <c r="ULL504" s="21"/>
      <c r="ULM504" s="21"/>
      <c r="ULN504" s="21"/>
      <c r="ULO504" s="21"/>
      <c r="ULP504" s="21"/>
      <c r="ULQ504" s="21"/>
      <c r="ULR504" s="21"/>
      <c r="ULS504" s="21"/>
      <c r="ULT504" s="21"/>
      <c r="ULU504" s="21"/>
      <c r="ULV504" s="21"/>
      <c r="ULW504" s="21"/>
      <c r="ULX504" s="21"/>
      <c r="ULY504" s="21"/>
      <c r="ULZ504" s="21"/>
      <c r="UMA504" s="21"/>
      <c r="UMB504" s="21"/>
      <c r="UMC504" s="21"/>
      <c r="UMD504" s="21"/>
      <c r="UME504" s="21"/>
      <c r="UMF504" s="21"/>
      <c r="UMG504" s="21"/>
      <c r="UMH504" s="21"/>
      <c r="UMI504" s="21"/>
      <c r="UMJ504" s="21"/>
      <c r="UMK504" s="21"/>
      <c r="UML504" s="21"/>
      <c r="UMM504" s="21"/>
      <c r="UMN504" s="21"/>
      <c r="UMO504" s="21"/>
      <c r="UMP504" s="21"/>
      <c r="UMQ504" s="21"/>
      <c r="UMR504" s="21"/>
      <c r="UMS504" s="21"/>
      <c r="UMT504" s="21"/>
      <c r="UMU504" s="21"/>
      <c r="UMV504" s="21"/>
      <c r="UMW504" s="21"/>
      <c r="UMX504" s="21"/>
      <c r="UMY504" s="21"/>
      <c r="UMZ504" s="21"/>
      <c r="UNA504" s="21"/>
      <c r="UNB504" s="21"/>
      <c r="UNC504" s="21"/>
      <c r="UND504" s="21"/>
      <c r="UNE504" s="21"/>
      <c r="UNF504" s="21"/>
      <c r="UNG504" s="21"/>
      <c r="UNH504" s="21"/>
      <c r="UNI504" s="21"/>
      <c r="UNJ504" s="21"/>
      <c r="UNK504" s="21"/>
      <c r="UNL504" s="21"/>
      <c r="UNM504" s="21"/>
      <c r="UNN504" s="21"/>
      <c r="UNO504" s="21"/>
      <c r="UNP504" s="21"/>
      <c r="UNQ504" s="21"/>
      <c r="UNR504" s="21"/>
      <c r="UNS504" s="21"/>
      <c r="UNT504" s="21"/>
      <c r="UNU504" s="21"/>
      <c r="UNV504" s="21"/>
      <c r="UNW504" s="21"/>
      <c r="UNX504" s="21"/>
      <c r="UNY504" s="21"/>
      <c r="UNZ504" s="21"/>
      <c r="UOA504" s="21"/>
      <c r="UOB504" s="21"/>
      <c r="UOC504" s="21"/>
      <c r="UOD504" s="21"/>
      <c r="UOE504" s="21"/>
      <c r="UOF504" s="21"/>
      <c r="UOG504" s="21"/>
      <c r="UOH504" s="21"/>
      <c r="UOI504" s="21"/>
      <c r="UOJ504" s="21"/>
      <c r="UOK504" s="21"/>
      <c r="UOL504" s="21"/>
      <c r="UOM504" s="21"/>
      <c r="UON504" s="21"/>
      <c r="UOO504" s="21"/>
      <c r="UOP504" s="21"/>
      <c r="UOQ504" s="21"/>
      <c r="UOR504" s="21"/>
      <c r="UOS504" s="21"/>
      <c r="UOT504" s="21"/>
      <c r="UOU504" s="21"/>
      <c r="UOV504" s="21"/>
      <c r="UOW504" s="21"/>
      <c r="UOX504" s="21"/>
      <c r="UOY504" s="21"/>
      <c r="UOZ504" s="21"/>
      <c r="UPA504" s="21"/>
      <c r="UPB504" s="21"/>
      <c r="UPC504" s="21"/>
      <c r="UPD504" s="21"/>
      <c r="UPE504" s="21"/>
      <c r="UPF504" s="21"/>
      <c r="UPG504" s="21"/>
      <c r="UPH504" s="21"/>
      <c r="UPI504" s="21"/>
      <c r="UPJ504" s="21"/>
      <c r="UPK504" s="21"/>
      <c r="UPL504" s="21"/>
      <c r="UPM504" s="21"/>
      <c r="UPN504" s="21"/>
      <c r="UPO504" s="21"/>
      <c r="UPP504" s="21"/>
      <c r="UPQ504" s="21"/>
      <c r="UPR504" s="21"/>
      <c r="UPS504" s="21"/>
      <c r="UPT504" s="21"/>
      <c r="UPU504" s="21"/>
      <c r="UPV504" s="21"/>
      <c r="UPW504" s="21"/>
      <c r="UPX504" s="21"/>
      <c r="UPY504" s="21"/>
      <c r="UPZ504" s="21"/>
      <c r="UQA504" s="21"/>
      <c r="UQB504" s="21"/>
      <c r="UQC504" s="21"/>
      <c r="UQD504" s="21"/>
      <c r="UQE504" s="21"/>
      <c r="UQF504" s="21"/>
      <c r="UQG504" s="21"/>
      <c r="UQH504" s="21"/>
      <c r="UQI504" s="21"/>
      <c r="UQJ504" s="21"/>
      <c r="UQK504" s="21"/>
      <c r="UQL504" s="21"/>
      <c r="UQM504" s="21"/>
      <c r="UQN504" s="21"/>
      <c r="UQO504" s="21"/>
      <c r="UQP504" s="21"/>
      <c r="UQQ504" s="21"/>
      <c r="UQR504" s="21"/>
      <c r="UQS504" s="21"/>
      <c r="UQT504" s="21"/>
      <c r="UQU504" s="21"/>
      <c r="UQV504" s="21"/>
      <c r="UQW504" s="21"/>
      <c r="UQX504" s="21"/>
      <c r="UQY504" s="21"/>
      <c r="UQZ504" s="21"/>
      <c r="URA504" s="21"/>
      <c r="URB504" s="21"/>
      <c r="URC504" s="21"/>
      <c r="URD504" s="21"/>
      <c r="URE504" s="21"/>
      <c r="URF504" s="21"/>
      <c r="URG504" s="21"/>
      <c r="URH504" s="21"/>
      <c r="URI504" s="21"/>
      <c r="URJ504" s="21"/>
      <c r="URK504" s="21"/>
      <c r="URL504" s="21"/>
      <c r="URM504" s="21"/>
      <c r="URN504" s="21"/>
      <c r="URO504" s="21"/>
      <c r="URP504" s="21"/>
      <c r="URQ504" s="21"/>
      <c r="URR504" s="21"/>
      <c r="URS504" s="21"/>
      <c r="URT504" s="21"/>
      <c r="URU504" s="21"/>
      <c r="URV504" s="21"/>
      <c r="URW504" s="21"/>
      <c r="URX504" s="21"/>
      <c r="URY504" s="21"/>
      <c r="URZ504" s="21"/>
      <c r="USA504" s="21"/>
      <c r="USB504" s="21"/>
      <c r="USC504" s="21"/>
      <c r="USD504" s="21"/>
      <c r="USE504" s="21"/>
      <c r="USF504" s="21"/>
      <c r="USG504" s="21"/>
      <c r="USH504" s="21"/>
      <c r="USI504" s="21"/>
      <c r="USJ504" s="21"/>
      <c r="USK504" s="21"/>
      <c r="USL504" s="21"/>
      <c r="USM504" s="21"/>
      <c r="USN504" s="21"/>
      <c r="USO504" s="21"/>
      <c r="USP504" s="21"/>
      <c r="USQ504" s="21"/>
      <c r="USR504" s="21"/>
      <c r="USS504" s="21"/>
      <c r="UST504" s="21"/>
      <c r="USU504" s="21"/>
      <c r="USV504" s="21"/>
      <c r="USW504" s="21"/>
      <c r="USX504" s="21"/>
      <c r="USY504" s="21"/>
      <c r="USZ504" s="21"/>
      <c r="UTA504" s="21"/>
      <c r="UTB504" s="21"/>
      <c r="UTC504" s="21"/>
      <c r="UTD504" s="21"/>
      <c r="UTE504" s="21"/>
      <c r="UTF504" s="21"/>
      <c r="UTG504" s="21"/>
      <c r="UTH504" s="21"/>
      <c r="UTI504" s="21"/>
      <c r="UTJ504" s="21"/>
      <c r="UTK504" s="21"/>
      <c r="UTL504" s="21"/>
      <c r="UTM504" s="21"/>
      <c r="UTN504" s="21"/>
      <c r="UTO504" s="21"/>
      <c r="UTP504" s="21"/>
      <c r="UTQ504" s="21"/>
      <c r="UTR504" s="21"/>
      <c r="UTS504" s="21"/>
      <c r="UTT504" s="21"/>
      <c r="UTU504" s="21"/>
      <c r="UTV504" s="21"/>
      <c r="UTW504" s="21"/>
      <c r="UTX504" s="21"/>
      <c r="UTY504" s="21"/>
      <c r="UTZ504" s="21"/>
      <c r="UUA504" s="21"/>
      <c r="UUB504" s="21"/>
      <c r="UUC504" s="21"/>
      <c r="UUD504" s="21"/>
      <c r="UUE504" s="21"/>
      <c r="UUF504" s="21"/>
      <c r="UUG504" s="21"/>
      <c r="UUH504" s="21"/>
      <c r="UUI504" s="21"/>
      <c r="UUJ504" s="21"/>
      <c r="UUK504" s="21"/>
      <c r="UUL504" s="21"/>
      <c r="UUM504" s="21"/>
      <c r="UUN504" s="21"/>
      <c r="UUO504" s="21"/>
      <c r="UUP504" s="21"/>
      <c r="UUQ504" s="21"/>
      <c r="UUR504" s="21"/>
      <c r="UUS504" s="21"/>
      <c r="UUT504" s="21"/>
      <c r="UUU504" s="21"/>
      <c r="UUV504" s="21"/>
      <c r="UUW504" s="21"/>
      <c r="UUX504" s="21"/>
      <c r="UUY504" s="21"/>
      <c r="UUZ504" s="21"/>
      <c r="UVA504" s="21"/>
      <c r="UVB504" s="21"/>
      <c r="UVC504" s="21"/>
      <c r="UVD504" s="21"/>
      <c r="UVE504" s="21"/>
      <c r="UVF504" s="21"/>
      <c r="UVG504" s="21"/>
      <c r="UVH504" s="21"/>
      <c r="UVI504" s="21"/>
      <c r="UVJ504" s="21"/>
      <c r="UVK504" s="21"/>
      <c r="UVL504" s="21"/>
      <c r="UVM504" s="21"/>
      <c r="UVN504" s="21"/>
      <c r="UVO504" s="21"/>
      <c r="UVP504" s="21"/>
      <c r="UVQ504" s="21"/>
      <c r="UVR504" s="21"/>
      <c r="UVS504" s="21"/>
      <c r="UVT504" s="21"/>
      <c r="UVU504" s="21"/>
      <c r="UVV504" s="21"/>
      <c r="UVW504" s="21"/>
      <c r="UVX504" s="21"/>
      <c r="UVY504" s="21"/>
      <c r="UVZ504" s="21"/>
      <c r="UWA504" s="21"/>
      <c r="UWB504" s="21"/>
      <c r="UWC504" s="21"/>
      <c r="UWD504" s="21"/>
      <c r="UWE504" s="21"/>
      <c r="UWF504" s="21"/>
      <c r="UWG504" s="21"/>
      <c r="UWH504" s="21"/>
      <c r="UWI504" s="21"/>
      <c r="UWJ504" s="21"/>
      <c r="UWK504" s="21"/>
      <c r="UWL504" s="21"/>
      <c r="UWM504" s="21"/>
      <c r="UWN504" s="21"/>
      <c r="UWO504" s="21"/>
      <c r="UWP504" s="21"/>
      <c r="UWQ504" s="21"/>
      <c r="UWR504" s="21"/>
      <c r="UWS504" s="21"/>
      <c r="UWT504" s="21"/>
      <c r="UWU504" s="21"/>
      <c r="UWV504" s="21"/>
      <c r="UWW504" s="21"/>
      <c r="UWX504" s="21"/>
      <c r="UWY504" s="21"/>
      <c r="UWZ504" s="21"/>
      <c r="UXA504" s="21"/>
      <c r="UXB504" s="21"/>
      <c r="UXC504" s="21"/>
      <c r="UXD504" s="21"/>
      <c r="UXE504" s="21"/>
      <c r="UXF504" s="21"/>
      <c r="UXG504" s="21"/>
      <c r="UXH504" s="21"/>
      <c r="UXI504" s="21"/>
      <c r="UXJ504" s="21"/>
      <c r="UXK504" s="21"/>
      <c r="UXL504" s="21"/>
      <c r="UXM504" s="21"/>
      <c r="UXN504" s="21"/>
      <c r="UXO504" s="21"/>
      <c r="UXP504" s="21"/>
      <c r="UXQ504" s="21"/>
      <c r="UXR504" s="21"/>
      <c r="UXS504" s="21"/>
      <c r="UXT504" s="21"/>
      <c r="UXU504" s="21"/>
      <c r="UXV504" s="21"/>
      <c r="UXW504" s="21"/>
      <c r="UXX504" s="21"/>
      <c r="UXY504" s="21"/>
      <c r="UXZ504" s="21"/>
      <c r="UYA504" s="21"/>
      <c r="UYB504" s="21"/>
      <c r="UYC504" s="21"/>
      <c r="UYD504" s="21"/>
      <c r="UYE504" s="21"/>
      <c r="UYF504" s="21"/>
      <c r="UYG504" s="21"/>
      <c r="UYH504" s="21"/>
      <c r="UYI504" s="21"/>
      <c r="UYJ504" s="21"/>
      <c r="UYK504" s="21"/>
      <c r="UYL504" s="21"/>
      <c r="UYM504" s="21"/>
      <c r="UYN504" s="21"/>
      <c r="UYO504" s="21"/>
      <c r="UYP504" s="21"/>
      <c r="UYQ504" s="21"/>
      <c r="UYR504" s="21"/>
      <c r="UYS504" s="21"/>
      <c r="UYT504" s="21"/>
      <c r="UYU504" s="21"/>
      <c r="UYV504" s="21"/>
      <c r="UYW504" s="21"/>
      <c r="UYX504" s="21"/>
      <c r="UYY504" s="21"/>
      <c r="UYZ504" s="21"/>
      <c r="UZA504" s="21"/>
      <c r="UZB504" s="21"/>
      <c r="UZC504" s="21"/>
      <c r="UZD504" s="21"/>
      <c r="UZE504" s="21"/>
      <c r="UZF504" s="21"/>
      <c r="UZG504" s="21"/>
      <c r="UZH504" s="21"/>
      <c r="UZI504" s="21"/>
      <c r="UZJ504" s="21"/>
      <c r="UZK504" s="21"/>
      <c r="UZL504" s="21"/>
      <c r="UZM504" s="21"/>
      <c r="UZN504" s="21"/>
      <c r="UZO504" s="21"/>
      <c r="UZP504" s="21"/>
      <c r="UZQ504" s="21"/>
      <c r="UZR504" s="21"/>
      <c r="UZS504" s="21"/>
      <c r="UZT504" s="21"/>
      <c r="UZU504" s="21"/>
      <c r="UZV504" s="21"/>
      <c r="UZW504" s="21"/>
      <c r="UZX504" s="21"/>
      <c r="UZY504" s="21"/>
      <c r="UZZ504" s="21"/>
      <c r="VAA504" s="21"/>
      <c r="VAB504" s="21"/>
      <c r="VAC504" s="21"/>
      <c r="VAD504" s="21"/>
      <c r="VAE504" s="21"/>
      <c r="VAF504" s="21"/>
      <c r="VAG504" s="21"/>
      <c r="VAH504" s="21"/>
      <c r="VAI504" s="21"/>
      <c r="VAJ504" s="21"/>
      <c r="VAK504" s="21"/>
      <c r="VAL504" s="21"/>
      <c r="VAM504" s="21"/>
      <c r="VAN504" s="21"/>
      <c r="VAO504" s="21"/>
      <c r="VAP504" s="21"/>
      <c r="VAQ504" s="21"/>
      <c r="VAR504" s="21"/>
      <c r="VAS504" s="21"/>
      <c r="VAT504" s="21"/>
      <c r="VAU504" s="21"/>
      <c r="VAV504" s="21"/>
      <c r="VAW504" s="21"/>
      <c r="VAX504" s="21"/>
      <c r="VAY504" s="21"/>
      <c r="VAZ504" s="21"/>
      <c r="VBA504" s="21"/>
      <c r="VBB504" s="21"/>
      <c r="VBC504" s="21"/>
      <c r="VBD504" s="21"/>
      <c r="VBE504" s="21"/>
      <c r="VBF504" s="21"/>
      <c r="VBG504" s="21"/>
      <c r="VBH504" s="21"/>
      <c r="VBI504" s="21"/>
      <c r="VBJ504" s="21"/>
      <c r="VBK504" s="21"/>
      <c r="VBL504" s="21"/>
      <c r="VBM504" s="21"/>
      <c r="VBN504" s="21"/>
      <c r="VBO504" s="21"/>
      <c r="VBP504" s="21"/>
      <c r="VBQ504" s="21"/>
      <c r="VBR504" s="21"/>
      <c r="VBS504" s="21"/>
      <c r="VBT504" s="21"/>
      <c r="VBU504" s="21"/>
      <c r="VBV504" s="21"/>
      <c r="VBW504" s="21"/>
      <c r="VBX504" s="21"/>
      <c r="VBY504" s="21"/>
      <c r="VBZ504" s="21"/>
      <c r="VCA504" s="21"/>
      <c r="VCB504" s="21"/>
      <c r="VCC504" s="21"/>
      <c r="VCD504" s="21"/>
      <c r="VCE504" s="21"/>
      <c r="VCF504" s="21"/>
      <c r="VCG504" s="21"/>
      <c r="VCH504" s="21"/>
      <c r="VCI504" s="21"/>
      <c r="VCJ504" s="21"/>
      <c r="VCK504" s="21"/>
      <c r="VCL504" s="21"/>
      <c r="VCM504" s="21"/>
      <c r="VCN504" s="21"/>
      <c r="VCO504" s="21"/>
      <c r="VCP504" s="21"/>
      <c r="VCQ504" s="21"/>
      <c r="VCR504" s="21"/>
      <c r="VCS504" s="21"/>
      <c r="VCT504" s="21"/>
      <c r="VCU504" s="21"/>
      <c r="VCV504" s="21"/>
      <c r="VCW504" s="21"/>
      <c r="VCX504" s="21"/>
      <c r="VCY504" s="21"/>
      <c r="VCZ504" s="21"/>
      <c r="VDA504" s="21"/>
      <c r="VDB504" s="21"/>
      <c r="VDC504" s="21"/>
      <c r="VDD504" s="21"/>
      <c r="VDE504" s="21"/>
      <c r="VDF504" s="21"/>
      <c r="VDG504" s="21"/>
      <c r="VDH504" s="21"/>
      <c r="VDI504" s="21"/>
      <c r="VDJ504" s="21"/>
      <c r="VDK504" s="21"/>
      <c r="VDL504" s="21"/>
      <c r="VDM504" s="21"/>
      <c r="VDN504" s="21"/>
      <c r="VDO504" s="21"/>
      <c r="VDP504" s="21"/>
      <c r="VDQ504" s="21"/>
      <c r="VDR504" s="21"/>
      <c r="VDS504" s="21"/>
      <c r="VDT504" s="21"/>
      <c r="VDU504" s="21"/>
      <c r="VDV504" s="21"/>
      <c r="VDW504" s="21"/>
      <c r="VDX504" s="21"/>
      <c r="VDY504" s="21"/>
      <c r="VDZ504" s="21"/>
      <c r="VEA504" s="21"/>
      <c r="VEB504" s="21"/>
      <c r="VEC504" s="21"/>
      <c r="VED504" s="21"/>
      <c r="VEE504" s="21"/>
      <c r="VEF504" s="21"/>
      <c r="VEG504" s="21"/>
      <c r="VEH504" s="21"/>
      <c r="VEI504" s="21"/>
      <c r="VEJ504" s="21"/>
      <c r="VEK504" s="21"/>
      <c r="VEL504" s="21"/>
      <c r="VEM504" s="21"/>
      <c r="VEN504" s="21"/>
      <c r="VEO504" s="21"/>
      <c r="VEP504" s="21"/>
      <c r="VEQ504" s="21"/>
      <c r="VER504" s="21"/>
      <c r="VES504" s="21"/>
      <c r="VET504" s="21"/>
      <c r="VEU504" s="21"/>
      <c r="VEV504" s="21"/>
      <c r="VEW504" s="21"/>
      <c r="VEX504" s="21"/>
      <c r="VEY504" s="21"/>
      <c r="VEZ504" s="21"/>
      <c r="VFA504" s="21"/>
      <c r="VFB504" s="21"/>
      <c r="VFC504" s="21"/>
      <c r="VFD504" s="21"/>
      <c r="VFE504" s="21"/>
      <c r="VFF504" s="21"/>
      <c r="VFG504" s="21"/>
      <c r="VFH504" s="21"/>
      <c r="VFI504" s="21"/>
      <c r="VFJ504" s="21"/>
      <c r="VFK504" s="21"/>
      <c r="VFL504" s="21"/>
      <c r="VFM504" s="21"/>
      <c r="VFN504" s="21"/>
      <c r="VFO504" s="21"/>
      <c r="VFP504" s="21"/>
      <c r="VFQ504" s="21"/>
      <c r="VFR504" s="21"/>
      <c r="VFS504" s="21"/>
      <c r="VFT504" s="21"/>
      <c r="VFU504" s="21"/>
      <c r="VFV504" s="21"/>
      <c r="VFW504" s="21"/>
      <c r="VFX504" s="21"/>
      <c r="VFY504" s="21"/>
      <c r="VFZ504" s="21"/>
      <c r="VGA504" s="21"/>
      <c r="VGB504" s="21"/>
      <c r="VGC504" s="21"/>
      <c r="VGD504" s="21"/>
      <c r="VGE504" s="21"/>
      <c r="VGF504" s="21"/>
      <c r="VGG504" s="21"/>
      <c r="VGH504" s="21"/>
      <c r="VGI504" s="21"/>
      <c r="VGJ504" s="21"/>
      <c r="VGK504" s="21"/>
      <c r="VGL504" s="21"/>
      <c r="VGM504" s="21"/>
      <c r="VGN504" s="21"/>
      <c r="VGO504" s="21"/>
      <c r="VGP504" s="21"/>
      <c r="VGQ504" s="21"/>
      <c r="VGR504" s="21"/>
      <c r="VGS504" s="21"/>
      <c r="VGT504" s="21"/>
      <c r="VGU504" s="21"/>
      <c r="VGV504" s="21"/>
      <c r="VGW504" s="21"/>
      <c r="VGX504" s="21"/>
      <c r="VGY504" s="21"/>
      <c r="VGZ504" s="21"/>
      <c r="VHA504" s="21"/>
      <c r="VHB504" s="21"/>
      <c r="VHC504" s="21"/>
      <c r="VHD504" s="21"/>
      <c r="VHE504" s="21"/>
      <c r="VHF504" s="21"/>
      <c r="VHG504" s="21"/>
      <c r="VHH504" s="21"/>
      <c r="VHI504" s="21"/>
      <c r="VHJ504" s="21"/>
      <c r="VHK504" s="21"/>
      <c r="VHL504" s="21"/>
      <c r="VHM504" s="21"/>
      <c r="VHN504" s="21"/>
      <c r="VHO504" s="21"/>
      <c r="VHP504" s="21"/>
      <c r="VHQ504" s="21"/>
      <c r="VHR504" s="21"/>
      <c r="VHS504" s="21"/>
      <c r="VHT504" s="21"/>
      <c r="VHU504" s="21"/>
      <c r="VHV504" s="21"/>
      <c r="VHW504" s="21"/>
      <c r="VHX504" s="21"/>
      <c r="VHY504" s="21"/>
      <c r="VHZ504" s="21"/>
      <c r="VIA504" s="21"/>
      <c r="VIB504" s="21"/>
      <c r="VIC504" s="21"/>
      <c r="VID504" s="21"/>
      <c r="VIE504" s="21"/>
      <c r="VIF504" s="21"/>
      <c r="VIG504" s="21"/>
      <c r="VIH504" s="21"/>
      <c r="VII504" s="21"/>
      <c r="VIJ504" s="21"/>
      <c r="VIK504" s="21"/>
      <c r="VIL504" s="21"/>
      <c r="VIM504" s="21"/>
      <c r="VIN504" s="21"/>
      <c r="VIO504" s="21"/>
      <c r="VIP504" s="21"/>
      <c r="VIQ504" s="21"/>
      <c r="VIR504" s="21"/>
      <c r="VIS504" s="21"/>
      <c r="VIT504" s="21"/>
      <c r="VIU504" s="21"/>
      <c r="VIV504" s="21"/>
      <c r="VIW504" s="21"/>
      <c r="VIX504" s="21"/>
      <c r="VIY504" s="21"/>
      <c r="VIZ504" s="21"/>
      <c r="VJA504" s="21"/>
      <c r="VJB504" s="21"/>
      <c r="VJC504" s="21"/>
      <c r="VJD504" s="21"/>
      <c r="VJE504" s="21"/>
      <c r="VJF504" s="21"/>
      <c r="VJG504" s="21"/>
      <c r="VJH504" s="21"/>
      <c r="VJI504" s="21"/>
      <c r="VJJ504" s="21"/>
      <c r="VJK504" s="21"/>
      <c r="VJL504" s="21"/>
      <c r="VJM504" s="21"/>
      <c r="VJN504" s="21"/>
      <c r="VJO504" s="21"/>
      <c r="VJP504" s="21"/>
      <c r="VJQ504" s="21"/>
      <c r="VJR504" s="21"/>
      <c r="VJS504" s="21"/>
      <c r="VJT504" s="21"/>
      <c r="VJU504" s="21"/>
      <c r="VJV504" s="21"/>
      <c r="VJW504" s="21"/>
      <c r="VJX504" s="21"/>
      <c r="VJY504" s="21"/>
      <c r="VJZ504" s="21"/>
      <c r="VKA504" s="21"/>
      <c r="VKB504" s="21"/>
      <c r="VKC504" s="21"/>
      <c r="VKD504" s="21"/>
      <c r="VKE504" s="21"/>
      <c r="VKF504" s="21"/>
      <c r="VKG504" s="21"/>
      <c r="VKH504" s="21"/>
      <c r="VKI504" s="21"/>
      <c r="VKJ504" s="21"/>
      <c r="VKK504" s="21"/>
      <c r="VKL504" s="21"/>
      <c r="VKM504" s="21"/>
      <c r="VKN504" s="21"/>
      <c r="VKO504" s="21"/>
      <c r="VKP504" s="21"/>
      <c r="VKQ504" s="21"/>
      <c r="VKR504" s="21"/>
      <c r="VKS504" s="21"/>
      <c r="VKT504" s="21"/>
      <c r="VKU504" s="21"/>
      <c r="VKV504" s="21"/>
      <c r="VKW504" s="21"/>
      <c r="VKX504" s="21"/>
      <c r="VKY504" s="21"/>
      <c r="VKZ504" s="21"/>
      <c r="VLA504" s="21"/>
      <c r="VLB504" s="21"/>
      <c r="VLC504" s="21"/>
      <c r="VLD504" s="21"/>
      <c r="VLE504" s="21"/>
      <c r="VLF504" s="21"/>
      <c r="VLG504" s="21"/>
      <c r="VLH504" s="21"/>
      <c r="VLI504" s="21"/>
      <c r="VLJ504" s="21"/>
      <c r="VLK504" s="21"/>
      <c r="VLL504" s="21"/>
      <c r="VLM504" s="21"/>
      <c r="VLN504" s="21"/>
      <c r="VLO504" s="21"/>
      <c r="VLP504" s="21"/>
      <c r="VLQ504" s="21"/>
      <c r="VLR504" s="21"/>
      <c r="VLS504" s="21"/>
      <c r="VLT504" s="21"/>
      <c r="VLU504" s="21"/>
      <c r="VLV504" s="21"/>
      <c r="VLW504" s="21"/>
      <c r="VLX504" s="21"/>
      <c r="VLY504" s="21"/>
      <c r="VLZ504" s="21"/>
      <c r="VMA504" s="21"/>
      <c r="VMB504" s="21"/>
      <c r="VMC504" s="21"/>
      <c r="VMD504" s="21"/>
      <c r="VME504" s="21"/>
      <c r="VMF504" s="21"/>
      <c r="VMG504" s="21"/>
      <c r="VMH504" s="21"/>
      <c r="VMI504" s="21"/>
      <c r="VMJ504" s="21"/>
      <c r="VMK504" s="21"/>
      <c r="VML504" s="21"/>
      <c r="VMM504" s="21"/>
      <c r="VMN504" s="21"/>
      <c r="VMO504" s="21"/>
      <c r="VMP504" s="21"/>
      <c r="VMQ504" s="21"/>
      <c r="VMR504" s="21"/>
      <c r="VMS504" s="21"/>
      <c r="VMT504" s="21"/>
      <c r="VMU504" s="21"/>
      <c r="VMV504" s="21"/>
      <c r="VMW504" s="21"/>
      <c r="VMX504" s="21"/>
      <c r="VMY504" s="21"/>
      <c r="VMZ504" s="21"/>
      <c r="VNA504" s="21"/>
      <c r="VNB504" s="21"/>
      <c r="VNC504" s="21"/>
      <c r="VND504" s="21"/>
      <c r="VNE504" s="21"/>
      <c r="VNF504" s="21"/>
      <c r="VNG504" s="21"/>
      <c r="VNH504" s="21"/>
      <c r="VNI504" s="21"/>
      <c r="VNJ504" s="21"/>
      <c r="VNK504" s="21"/>
      <c r="VNL504" s="21"/>
      <c r="VNM504" s="21"/>
      <c r="VNN504" s="21"/>
      <c r="VNO504" s="21"/>
      <c r="VNP504" s="21"/>
      <c r="VNQ504" s="21"/>
      <c r="VNR504" s="21"/>
      <c r="VNS504" s="21"/>
      <c r="VNT504" s="21"/>
      <c r="VNU504" s="21"/>
      <c r="VNV504" s="21"/>
      <c r="VNW504" s="21"/>
      <c r="VNX504" s="21"/>
      <c r="VNY504" s="21"/>
      <c r="VNZ504" s="21"/>
      <c r="VOA504" s="21"/>
      <c r="VOB504" s="21"/>
      <c r="VOC504" s="21"/>
      <c r="VOD504" s="21"/>
      <c r="VOE504" s="21"/>
      <c r="VOF504" s="21"/>
      <c r="VOG504" s="21"/>
      <c r="VOH504" s="21"/>
      <c r="VOI504" s="21"/>
      <c r="VOJ504" s="21"/>
      <c r="VOK504" s="21"/>
      <c r="VOL504" s="21"/>
      <c r="VOM504" s="21"/>
      <c r="VON504" s="21"/>
      <c r="VOO504" s="21"/>
      <c r="VOP504" s="21"/>
      <c r="VOQ504" s="21"/>
      <c r="VOR504" s="21"/>
      <c r="VOS504" s="21"/>
      <c r="VOT504" s="21"/>
      <c r="VOU504" s="21"/>
      <c r="VOV504" s="21"/>
      <c r="VOW504" s="21"/>
      <c r="VOX504" s="21"/>
      <c r="VOY504" s="21"/>
      <c r="VOZ504" s="21"/>
      <c r="VPA504" s="21"/>
      <c r="VPB504" s="21"/>
      <c r="VPC504" s="21"/>
      <c r="VPD504" s="21"/>
      <c r="VPE504" s="21"/>
      <c r="VPF504" s="21"/>
      <c r="VPG504" s="21"/>
      <c r="VPH504" s="21"/>
      <c r="VPI504" s="21"/>
      <c r="VPJ504" s="21"/>
      <c r="VPK504" s="21"/>
      <c r="VPL504" s="21"/>
      <c r="VPM504" s="21"/>
      <c r="VPN504" s="21"/>
      <c r="VPO504" s="21"/>
      <c r="VPP504" s="21"/>
      <c r="VPQ504" s="21"/>
      <c r="VPR504" s="21"/>
      <c r="VPS504" s="21"/>
      <c r="VPT504" s="21"/>
      <c r="VPU504" s="21"/>
      <c r="VPV504" s="21"/>
      <c r="VPW504" s="21"/>
      <c r="VPX504" s="21"/>
      <c r="VPY504" s="21"/>
      <c r="VPZ504" s="21"/>
      <c r="VQA504" s="21"/>
      <c r="VQB504" s="21"/>
      <c r="VQC504" s="21"/>
      <c r="VQD504" s="21"/>
      <c r="VQE504" s="21"/>
      <c r="VQF504" s="21"/>
      <c r="VQG504" s="21"/>
      <c r="VQH504" s="21"/>
      <c r="VQI504" s="21"/>
      <c r="VQJ504" s="21"/>
      <c r="VQK504" s="21"/>
      <c r="VQL504" s="21"/>
      <c r="VQM504" s="21"/>
      <c r="VQN504" s="21"/>
      <c r="VQO504" s="21"/>
      <c r="VQP504" s="21"/>
      <c r="VQQ504" s="21"/>
      <c r="VQR504" s="21"/>
      <c r="VQS504" s="21"/>
      <c r="VQT504" s="21"/>
      <c r="VQU504" s="21"/>
      <c r="VQV504" s="21"/>
      <c r="VQW504" s="21"/>
      <c r="VQX504" s="21"/>
      <c r="VQY504" s="21"/>
      <c r="VQZ504" s="21"/>
      <c r="VRA504" s="21"/>
      <c r="VRB504" s="21"/>
      <c r="VRC504" s="21"/>
      <c r="VRD504" s="21"/>
      <c r="VRE504" s="21"/>
      <c r="VRF504" s="21"/>
      <c r="VRG504" s="21"/>
      <c r="VRH504" s="21"/>
      <c r="VRI504" s="21"/>
      <c r="VRJ504" s="21"/>
      <c r="VRK504" s="21"/>
      <c r="VRL504" s="21"/>
      <c r="VRM504" s="21"/>
      <c r="VRN504" s="21"/>
      <c r="VRO504" s="21"/>
      <c r="VRP504" s="21"/>
      <c r="VRQ504" s="21"/>
      <c r="VRR504" s="21"/>
      <c r="VRS504" s="21"/>
      <c r="VRT504" s="21"/>
      <c r="VRU504" s="21"/>
      <c r="VRV504" s="21"/>
      <c r="VRW504" s="21"/>
      <c r="VRX504" s="21"/>
      <c r="VRY504" s="21"/>
      <c r="VRZ504" s="21"/>
      <c r="VSA504" s="21"/>
      <c r="VSB504" s="21"/>
      <c r="VSC504" s="21"/>
      <c r="VSD504" s="21"/>
      <c r="VSE504" s="21"/>
      <c r="VSF504" s="21"/>
      <c r="VSG504" s="21"/>
      <c r="VSH504" s="21"/>
      <c r="VSI504" s="21"/>
      <c r="VSJ504" s="21"/>
      <c r="VSK504" s="21"/>
      <c r="VSL504" s="21"/>
      <c r="VSM504" s="21"/>
      <c r="VSN504" s="21"/>
      <c r="VSO504" s="21"/>
      <c r="VSP504" s="21"/>
      <c r="VSQ504" s="21"/>
      <c r="VSR504" s="21"/>
      <c r="VSS504" s="21"/>
      <c r="VST504" s="21"/>
      <c r="VSU504" s="21"/>
      <c r="VSV504" s="21"/>
      <c r="VSW504" s="21"/>
      <c r="VSX504" s="21"/>
      <c r="VSY504" s="21"/>
      <c r="VSZ504" s="21"/>
      <c r="VTA504" s="21"/>
      <c r="VTB504" s="21"/>
      <c r="VTC504" s="21"/>
      <c r="VTD504" s="21"/>
      <c r="VTE504" s="21"/>
      <c r="VTF504" s="21"/>
      <c r="VTG504" s="21"/>
      <c r="VTH504" s="21"/>
      <c r="VTI504" s="21"/>
      <c r="VTJ504" s="21"/>
      <c r="VTK504" s="21"/>
      <c r="VTL504" s="21"/>
      <c r="VTM504" s="21"/>
      <c r="VTN504" s="21"/>
      <c r="VTO504" s="21"/>
      <c r="VTP504" s="21"/>
      <c r="VTQ504" s="21"/>
      <c r="VTR504" s="21"/>
      <c r="VTS504" s="21"/>
      <c r="VTT504" s="21"/>
      <c r="VTU504" s="21"/>
      <c r="VTV504" s="21"/>
      <c r="VTW504" s="21"/>
      <c r="VTX504" s="21"/>
      <c r="VTY504" s="21"/>
      <c r="VTZ504" s="21"/>
      <c r="VUA504" s="21"/>
      <c r="VUB504" s="21"/>
      <c r="VUC504" s="21"/>
      <c r="VUD504" s="21"/>
      <c r="VUE504" s="21"/>
      <c r="VUF504" s="21"/>
      <c r="VUG504" s="21"/>
      <c r="VUH504" s="21"/>
      <c r="VUI504" s="21"/>
      <c r="VUJ504" s="21"/>
      <c r="VUK504" s="21"/>
      <c r="VUL504" s="21"/>
      <c r="VUM504" s="21"/>
      <c r="VUN504" s="21"/>
      <c r="VUO504" s="21"/>
      <c r="VUP504" s="21"/>
      <c r="VUQ504" s="21"/>
      <c r="VUR504" s="21"/>
      <c r="VUS504" s="21"/>
      <c r="VUT504" s="21"/>
      <c r="VUU504" s="21"/>
      <c r="VUV504" s="21"/>
      <c r="VUW504" s="21"/>
      <c r="VUX504" s="21"/>
      <c r="VUY504" s="21"/>
      <c r="VUZ504" s="21"/>
      <c r="VVA504" s="21"/>
      <c r="VVB504" s="21"/>
      <c r="VVC504" s="21"/>
      <c r="VVD504" s="21"/>
      <c r="VVE504" s="21"/>
      <c r="VVF504" s="21"/>
      <c r="VVG504" s="21"/>
      <c r="VVH504" s="21"/>
      <c r="VVI504" s="21"/>
      <c r="VVJ504" s="21"/>
      <c r="VVK504" s="21"/>
      <c r="VVL504" s="21"/>
      <c r="VVM504" s="21"/>
      <c r="VVN504" s="21"/>
      <c r="VVO504" s="21"/>
      <c r="VVP504" s="21"/>
      <c r="VVQ504" s="21"/>
      <c r="VVR504" s="21"/>
      <c r="VVS504" s="21"/>
      <c r="VVT504" s="21"/>
      <c r="VVU504" s="21"/>
      <c r="VVV504" s="21"/>
      <c r="VVW504" s="21"/>
      <c r="VVX504" s="21"/>
      <c r="VVY504" s="21"/>
      <c r="VVZ504" s="21"/>
      <c r="VWA504" s="21"/>
      <c r="VWB504" s="21"/>
      <c r="VWC504" s="21"/>
      <c r="VWD504" s="21"/>
      <c r="VWE504" s="21"/>
      <c r="VWF504" s="21"/>
      <c r="VWG504" s="21"/>
      <c r="VWH504" s="21"/>
      <c r="VWI504" s="21"/>
      <c r="VWJ504" s="21"/>
      <c r="VWK504" s="21"/>
      <c r="VWL504" s="21"/>
      <c r="VWM504" s="21"/>
      <c r="VWN504" s="21"/>
      <c r="VWO504" s="21"/>
      <c r="VWP504" s="21"/>
      <c r="VWQ504" s="21"/>
      <c r="VWR504" s="21"/>
      <c r="VWS504" s="21"/>
      <c r="VWT504" s="21"/>
      <c r="VWU504" s="21"/>
      <c r="VWV504" s="21"/>
      <c r="VWW504" s="21"/>
      <c r="VWX504" s="21"/>
      <c r="VWY504" s="21"/>
      <c r="VWZ504" s="21"/>
      <c r="VXA504" s="21"/>
      <c r="VXB504" s="21"/>
      <c r="VXC504" s="21"/>
      <c r="VXD504" s="21"/>
      <c r="VXE504" s="21"/>
      <c r="VXF504" s="21"/>
      <c r="VXG504" s="21"/>
      <c r="VXH504" s="21"/>
      <c r="VXI504" s="21"/>
      <c r="VXJ504" s="21"/>
      <c r="VXK504" s="21"/>
      <c r="VXL504" s="21"/>
      <c r="VXM504" s="21"/>
      <c r="VXN504" s="21"/>
      <c r="VXO504" s="21"/>
      <c r="VXP504" s="21"/>
      <c r="VXQ504" s="21"/>
      <c r="VXR504" s="21"/>
      <c r="VXS504" s="21"/>
      <c r="VXT504" s="21"/>
      <c r="VXU504" s="21"/>
      <c r="VXV504" s="21"/>
      <c r="VXW504" s="21"/>
      <c r="VXX504" s="21"/>
      <c r="VXY504" s="21"/>
      <c r="VXZ504" s="21"/>
      <c r="VYA504" s="21"/>
      <c r="VYB504" s="21"/>
      <c r="VYC504" s="21"/>
      <c r="VYD504" s="21"/>
      <c r="VYE504" s="21"/>
      <c r="VYF504" s="21"/>
      <c r="VYG504" s="21"/>
      <c r="VYH504" s="21"/>
      <c r="VYI504" s="21"/>
      <c r="VYJ504" s="21"/>
      <c r="VYK504" s="21"/>
      <c r="VYL504" s="21"/>
      <c r="VYM504" s="21"/>
      <c r="VYN504" s="21"/>
      <c r="VYO504" s="21"/>
      <c r="VYP504" s="21"/>
      <c r="VYQ504" s="21"/>
      <c r="VYR504" s="21"/>
      <c r="VYS504" s="21"/>
      <c r="VYT504" s="21"/>
      <c r="VYU504" s="21"/>
      <c r="VYV504" s="21"/>
      <c r="VYW504" s="21"/>
      <c r="VYX504" s="21"/>
      <c r="VYY504" s="21"/>
      <c r="VYZ504" s="21"/>
      <c r="VZA504" s="21"/>
      <c r="VZB504" s="21"/>
      <c r="VZC504" s="21"/>
      <c r="VZD504" s="21"/>
      <c r="VZE504" s="21"/>
      <c r="VZF504" s="21"/>
      <c r="VZG504" s="21"/>
      <c r="VZH504" s="21"/>
      <c r="VZI504" s="21"/>
      <c r="VZJ504" s="21"/>
      <c r="VZK504" s="21"/>
      <c r="VZL504" s="21"/>
      <c r="VZM504" s="21"/>
      <c r="VZN504" s="21"/>
      <c r="VZO504" s="21"/>
      <c r="VZP504" s="21"/>
      <c r="VZQ504" s="21"/>
      <c r="VZR504" s="21"/>
      <c r="VZS504" s="21"/>
      <c r="VZT504" s="21"/>
      <c r="VZU504" s="21"/>
      <c r="VZV504" s="21"/>
      <c r="VZW504" s="21"/>
      <c r="VZX504" s="21"/>
      <c r="VZY504" s="21"/>
      <c r="VZZ504" s="21"/>
      <c r="WAA504" s="21"/>
      <c r="WAB504" s="21"/>
      <c r="WAC504" s="21"/>
      <c r="WAD504" s="21"/>
      <c r="WAE504" s="21"/>
      <c r="WAF504" s="21"/>
      <c r="WAG504" s="21"/>
      <c r="WAH504" s="21"/>
      <c r="WAI504" s="21"/>
      <c r="WAJ504" s="21"/>
      <c r="WAK504" s="21"/>
      <c r="WAL504" s="21"/>
      <c r="WAM504" s="21"/>
      <c r="WAN504" s="21"/>
      <c r="WAO504" s="21"/>
      <c r="WAP504" s="21"/>
      <c r="WAQ504" s="21"/>
      <c r="WAR504" s="21"/>
      <c r="WAS504" s="21"/>
      <c r="WAT504" s="21"/>
      <c r="WAU504" s="21"/>
      <c r="WAV504" s="21"/>
      <c r="WAW504" s="21"/>
      <c r="WAX504" s="21"/>
      <c r="WAY504" s="21"/>
      <c r="WAZ504" s="21"/>
      <c r="WBA504" s="21"/>
      <c r="WBB504" s="21"/>
      <c r="WBC504" s="21"/>
      <c r="WBD504" s="21"/>
      <c r="WBE504" s="21"/>
      <c r="WBF504" s="21"/>
      <c r="WBG504" s="21"/>
      <c r="WBH504" s="21"/>
      <c r="WBI504" s="21"/>
      <c r="WBJ504" s="21"/>
      <c r="WBK504" s="21"/>
      <c r="WBL504" s="21"/>
      <c r="WBM504" s="21"/>
      <c r="WBN504" s="21"/>
      <c r="WBO504" s="21"/>
      <c r="WBP504" s="21"/>
      <c r="WBQ504" s="21"/>
      <c r="WBR504" s="21"/>
      <c r="WBS504" s="21"/>
      <c r="WBT504" s="21"/>
      <c r="WBU504" s="21"/>
      <c r="WBV504" s="21"/>
      <c r="WBW504" s="21"/>
      <c r="WBX504" s="21"/>
      <c r="WBY504" s="21"/>
      <c r="WBZ504" s="21"/>
      <c r="WCA504" s="21"/>
      <c r="WCB504" s="21"/>
      <c r="WCC504" s="21"/>
      <c r="WCD504" s="21"/>
      <c r="WCE504" s="21"/>
      <c r="WCF504" s="21"/>
      <c r="WCG504" s="21"/>
      <c r="WCH504" s="21"/>
      <c r="WCI504" s="21"/>
      <c r="WCJ504" s="21"/>
      <c r="WCK504" s="21"/>
      <c r="WCL504" s="21"/>
      <c r="WCM504" s="21"/>
      <c r="WCN504" s="21"/>
      <c r="WCO504" s="21"/>
      <c r="WCP504" s="21"/>
      <c r="WCQ504" s="21"/>
      <c r="WCR504" s="21"/>
      <c r="WCS504" s="21"/>
      <c r="WCT504" s="21"/>
      <c r="WCU504" s="21"/>
      <c r="WCV504" s="21"/>
      <c r="WCW504" s="21"/>
      <c r="WCX504" s="21"/>
      <c r="WCY504" s="21"/>
      <c r="WCZ504" s="21"/>
      <c r="WDA504" s="21"/>
      <c r="WDB504" s="21"/>
      <c r="WDC504" s="21"/>
      <c r="WDD504" s="21"/>
      <c r="WDE504" s="21"/>
      <c r="WDF504" s="21"/>
      <c r="WDG504" s="21"/>
      <c r="WDH504" s="21"/>
      <c r="WDI504" s="21"/>
      <c r="WDJ504" s="21"/>
      <c r="WDK504" s="21"/>
      <c r="WDL504" s="21"/>
      <c r="WDM504" s="21"/>
      <c r="WDN504" s="21"/>
      <c r="WDO504" s="21"/>
      <c r="WDP504" s="21"/>
      <c r="WDQ504" s="21"/>
      <c r="WDR504" s="21"/>
      <c r="WDS504" s="21"/>
      <c r="WDT504" s="21"/>
      <c r="WDU504" s="21"/>
      <c r="WDV504" s="21"/>
      <c r="WDW504" s="21"/>
      <c r="WDX504" s="21"/>
      <c r="WDY504" s="21"/>
      <c r="WDZ504" s="21"/>
      <c r="WEA504" s="21"/>
      <c r="WEB504" s="21"/>
      <c r="WEC504" s="21"/>
      <c r="WED504" s="21"/>
      <c r="WEE504" s="21"/>
      <c r="WEF504" s="21"/>
      <c r="WEG504" s="21"/>
      <c r="WEH504" s="21"/>
      <c r="WEI504" s="21"/>
      <c r="WEJ504" s="21"/>
      <c r="WEK504" s="21"/>
      <c r="WEL504" s="21"/>
      <c r="WEM504" s="21"/>
      <c r="WEN504" s="21"/>
      <c r="WEO504" s="21"/>
      <c r="WEP504" s="21"/>
      <c r="WEQ504" s="21"/>
      <c r="WER504" s="21"/>
      <c r="WES504" s="21"/>
      <c r="WET504" s="21"/>
      <c r="WEU504" s="21"/>
      <c r="WEV504" s="21"/>
      <c r="WEW504" s="21"/>
      <c r="WEX504" s="21"/>
      <c r="WEY504" s="21"/>
      <c r="WEZ504" s="21"/>
      <c r="WFA504" s="21"/>
      <c r="WFB504" s="21"/>
      <c r="WFC504" s="21"/>
      <c r="WFD504" s="21"/>
      <c r="WFE504" s="21"/>
      <c r="WFF504" s="21"/>
      <c r="WFG504" s="21"/>
      <c r="WFH504" s="21"/>
      <c r="WFI504" s="21"/>
      <c r="WFJ504" s="21"/>
      <c r="WFK504" s="21"/>
      <c r="WFL504" s="21"/>
      <c r="WFM504" s="21"/>
      <c r="WFN504" s="21"/>
      <c r="WFO504" s="21"/>
      <c r="WFP504" s="21"/>
      <c r="WFQ504" s="21"/>
      <c r="WFR504" s="21"/>
      <c r="WFS504" s="21"/>
      <c r="WFT504" s="21"/>
      <c r="WFU504" s="21"/>
      <c r="WFV504" s="21"/>
      <c r="WFW504" s="21"/>
      <c r="WFX504" s="21"/>
      <c r="WFY504" s="21"/>
      <c r="WFZ504" s="21"/>
      <c r="WGA504" s="21"/>
      <c r="WGB504" s="21"/>
      <c r="WGC504" s="21"/>
      <c r="WGD504" s="21"/>
      <c r="WGE504" s="21"/>
      <c r="WGF504" s="21"/>
      <c r="WGG504" s="21"/>
      <c r="WGH504" s="21"/>
      <c r="WGI504" s="21"/>
      <c r="WGJ504" s="21"/>
      <c r="WGK504" s="21"/>
      <c r="WGL504" s="21"/>
      <c r="WGM504" s="21"/>
      <c r="WGN504" s="21"/>
      <c r="WGO504" s="21"/>
      <c r="WGP504" s="21"/>
      <c r="WGQ504" s="21"/>
      <c r="WGR504" s="21"/>
      <c r="WGS504" s="21"/>
      <c r="WGT504" s="21"/>
      <c r="WGU504" s="21"/>
      <c r="WGV504" s="21"/>
      <c r="WGW504" s="21"/>
      <c r="WGX504" s="21"/>
      <c r="WGY504" s="21"/>
      <c r="WGZ504" s="21"/>
      <c r="WHA504" s="21"/>
      <c r="WHB504" s="21"/>
      <c r="WHC504" s="21"/>
      <c r="WHD504" s="21"/>
      <c r="WHE504" s="21"/>
      <c r="WHF504" s="21"/>
      <c r="WHG504" s="21"/>
      <c r="WHH504" s="21"/>
      <c r="WHI504" s="21"/>
      <c r="WHJ504" s="21"/>
      <c r="WHK504" s="21"/>
      <c r="WHL504" s="21"/>
      <c r="WHM504" s="21"/>
      <c r="WHN504" s="21"/>
      <c r="WHO504" s="21"/>
      <c r="WHP504" s="21"/>
      <c r="WHQ504" s="21"/>
      <c r="WHR504" s="21"/>
      <c r="WHS504" s="21"/>
      <c r="WHT504" s="21"/>
      <c r="WHU504" s="21"/>
      <c r="WHV504" s="21"/>
      <c r="WHW504" s="21"/>
      <c r="WHX504" s="21"/>
      <c r="WHY504" s="21"/>
      <c r="WHZ504" s="21"/>
      <c r="WIA504" s="21"/>
      <c r="WIB504" s="21"/>
      <c r="WIC504" s="21"/>
      <c r="WID504" s="21"/>
      <c r="WIE504" s="21"/>
      <c r="WIF504" s="21"/>
      <c r="WIG504" s="21"/>
      <c r="WIH504" s="21"/>
      <c r="WII504" s="21"/>
      <c r="WIJ504" s="21"/>
      <c r="WIK504" s="21"/>
      <c r="WIL504" s="21"/>
      <c r="WIM504" s="21"/>
      <c r="WIN504" s="21"/>
      <c r="WIO504" s="21"/>
      <c r="WIP504" s="21"/>
      <c r="WIQ504" s="21"/>
      <c r="WIR504" s="21"/>
      <c r="WIS504" s="21"/>
      <c r="WIT504" s="21"/>
      <c r="WIU504" s="21"/>
      <c r="WIV504" s="21"/>
      <c r="WIW504" s="21"/>
      <c r="WIX504" s="21"/>
      <c r="WIY504" s="21"/>
      <c r="WIZ504" s="21"/>
      <c r="WJA504" s="21"/>
      <c r="WJB504" s="21"/>
      <c r="WJC504" s="21"/>
      <c r="WJD504" s="21"/>
      <c r="WJE504" s="21"/>
      <c r="WJF504" s="21"/>
      <c r="WJG504" s="21"/>
      <c r="WJH504" s="21"/>
      <c r="WJI504" s="21"/>
      <c r="WJJ504" s="21"/>
      <c r="WJK504" s="21"/>
      <c r="WJL504" s="21"/>
      <c r="WJM504" s="21"/>
      <c r="WJN504" s="21"/>
      <c r="WJO504" s="21"/>
      <c r="WJP504" s="21"/>
      <c r="WJQ504" s="21"/>
      <c r="WJR504" s="21"/>
      <c r="WJS504" s="21"/>
      <c r="WJT504" s="21"/>
      <c r="WJU504" s="21"/>
      <c r="WJV504" s="21"/>
      <c r="WJW504" s="21"/>
      <c r="WJX504" s="21"/>
      <c r="WJY504" s="21"/>
      <c r="WJZ504" s="21"/>
      <c r="WKA504" s="21"/>
      <c r="WKB504" s="21"/>
      <c r="WKC504" s="21"/>
      <c r="WKD504" s="21"/>
      <c r="WKE504" s="21"/>
      <c r="WKF504" s="21"/>
      <c r="WKG504" s="21"/>
      <c r="WKH504" s="21"/>
      <c r="WKI504" s="21"/>
      <c r="WKJ504" s="21"/>
      <c r="WKK504" s="21"/>
      <c r="WKL504" s="21"/>
      <c r="WKM504" s="21"/>
      <c r="WKN504" s="21"/>
      <c r="WKO504" s="21"/>
      <c r="WKP504" s="21"/>
      <c r="WKQ504" s="21"/>
      <c r="WKR504" s="21"/>
      <c r="WKS504" s="21"/>
      <c r="WKT504" s="21"/>
      <c r="WKU504" s="21"/>
      <c r="WKV504" s="21"/>
      <c r="WKW504" s="21"/>
      <c r="WKX504" s="21"/>
      <c r="WKY504" s="21"/>
      <c r="WKZ504" s="21"/>
      <c r="WLA504" s="21"/>
      <c r="WLB504" s="21"/>
      <c r="WLC504" s="21"/>
      <c r="WLD504" s="21"/>
      <c r="WLE504" s="21"/>
      <c r="WLF504" s="21"/>
      <c r="WLG504" s="21"/>
      <c r="WLH504" s="21"/>
      <c r="WLI504" s="21"/>
      <c r="WLJ504" s="21"/>
      <c r="WLK504" s="21"/>
      <c r="WLL504" s="21"/>
      <c r="WLM504" s="21"/>
      <c r="WLN504" s="21"/>
      <c r="WLO504" s="21"/>
      <c r="WLP504" s="21"/>
      <c r="WLQ504" s="21"/>
      <c r="WLR504" s="21"/>
      <c r="WLS504" s="21"/>
      <c r="WLT504" s="21"/>
      <c r="WLU504" s="21"/>
      <c r="WLV504" s="21"/>
      <c r="WLW504" s="21"/>
      <c r="WLX504" s="21"/>
      <c r="WLY504" s="21"/>
      <c r="WLZ504" s="21"/>
      <c r="WMA504" s="21"/>
      <c r="WMB504" s="21"/>
      <c r="WMC504" s="21"/>
      <c r="WMD504" s="21"/>
      <c r="WME504" s="21"/>
      <c r="WMF504" s="21"/>
      <c r="WMG504" s="21"/>
      <c r="WMH504" s="21"/>
      <c r="WMI504" s="21"/>
      <c r="WMJ504" s="21"/>
      <c r="WMK504" s="21"/>
      <c r="WML504" s="21"/>
      <c r="WMM504" s="21"/>
      <c r="WMN504" s="21"/>
      <c r="WMO504" s="21"/>
      <c r="WMP504" s="21"/>
      <c r="WMQ504" s="21"/>
      <c r="WMR504" s="21"/>
      <c r="WMS504" s="21"/>
      <c r="WMT504" s="21"/>
      <c r="WMU504" s="21"/>
      <c r="WMV504" s="21"/>
      <c r="WMW504" s="21"/>
      <c r="WMX504" s="21"/>
      <c r="WMY504" s="21"/>
      <c r="WMZ504" s="21"/>
      <c r="WNA504" s="21"/>
      <c r="WNB504" s="21"/>
      <c r="WNC504" s="21"/>
      <c r="WND504" s="21"/>
      <c r="WNE504" s="21"/>
      <c r="WNF504" s="21"/>
      <c r="WNG504" s="21"/>
      <c r="WNH504" s="21"/>
      <c r="WNI504" s="21"/>
      <c r="WNJ504" s="21"/>
      <c r="WNK504" s="21"/>
      <c r="WNL504" s="21"/>
      <c r="WNM504" s="21"/>
      <c r="WNN504" s="21"/>
      <c r="WNO504" s="21"/>
      <c r="WNP504" s="21"/>
      <c r="WNQ504" s="21"/>
      <c r="WNR504" s="21"/>
      <c r="WNS504" s="21"/>
      <c r="WNT504" s="21"/>
      <c r="WNU504" s="21"/>
      <c r="WNV504" s="21"/>
      <c r="WNW504" s="21"/>
      <c r="WNX504" s="21"/>
      <c r="WNY504" s="21"/>
      <c r="WNZ504" s="21"/>
      <c r="WOA504" s="21"/>
      <c r="WOB504" s="21"/>
      <c r="WOC504" s="21"/>
      <c r="WOD504" s="21"/>
      <c r="WOE504" s="21"/>
      <c r="WOF504" s="21"/>
      <c r="WOG504" s="21"/>
      <c r="WOH504" s="21"/>
      <c r="WOI504" s="21"/>
      <c r="WOJ504" s="21"/>
      <c r="WOK504" s="21"/>
      <c r="WOL504" s="21"/>
      <c r="WOM504" s="21"/>
      <c r="WON504" s="21"/>
      <c r="WOO504" s="21"/>
      <c r="WOP504" s="21"/>
      <c r="WOQ504" s="21"/>
      <c r="WOR504" s="21"/>
      <c r="WOS504" s="21"/>
      <c r="WOT504" s="21"/>
      <c r="WOU504" s="21"/>
      <c r="WOV504" s="21"/>
      <c r="WOW504" s="21"/>
      <c r="WOX504" s="21"/>
      <c r="WOY504" s="21"/>
      <c r="WOZ504" s="21"/>
      <c r="WPA504" s="21"/>
      <c r="WPB504" s="21"/>
      <c r="WPC504" s="21"/>
      <c r="WPD504" s="21"/>
      <c r="WPE504" s="21"/>
      <c r="WPF504" s="21"/>
      <c r="WPG504" s="21"/>
      <c r="WPH504" s="21"/>
      <c r="WPI504" s="21"/>
      <c r="WPJ504" s="21"/>
      <c r="WPK504" s="21"/>
      <c r="WPL504" s="21"/>
      <c r="WPM504" s="21"/>
      <c r="WPN504" s="21"/>
      <c r="WPO504" s="21"/>
      <c r="WPP504" s="21"/>
      <c r="WPQ504" s="21"/>
      <c r="WPR504" s="21"/>
      <c r="WPS504" s="21"/>
      <c r="WPT504" s="21"/>
      <c r="WPU504" s="21"/>
      <c r="WPV504" s="21"/>
      <c r="WPW504" s="21"/>
      <c r="WPX504" s="21"/>
      <c r="WPY504" s="21"/>
      <c r="WPZ504" s="21"/>
      <c r="WQA504" s="21"/>
      <c r="WQB504" s="21"/>
      <c r="WQC504" s="21"/>
      <c r="WQD504" s="21"/>
      <c r="WQE504" s="21"/>
      <c r="WQF504" s="21"/>
      <c r="WQG504" s="21"/>
      <c r="WQH504" s="21"/>
      <c r="WQI504" s="21"/>
      <c r="WQJ504" s="21"/>
      <c r="WQK504" s="21"/>
      <c r="WQL504" s="21"/>
      <c r="WQM504" s="21"/>
      <c r="WQN504" s="21"/>
      <c r="WQO504" s="21"/>
      <c r="WQP504" s="21"/>
      <c r="WQQ504" s="21"/>
      <c r="WQR504" s="21"/>
      <c r="WQS504" s="21"/>
      <c r="WQT504" s="21"/>
      <c r="WQU504" s="21"/>
      <c r="WQV504" s="21"/>
      <c r="WQW504" s="21"/>
      <c r="WQX504" s="21"/>
      <c r="WQY504" s="21"/>
      <c r="WQZ504" s="21"/>
      <c r="WRA504" s="21"/>
      <c r="WRB504" s="21"/>
      <c r="WRC504" s="21"/>
      <c r="WRD504" s="21"/>
      <c r="WRE504" s="21"/>
      <c r="WRF504" s="21"/>
      <c r="WRG504" s="21"/>
      <c r="WRH504" s="21"/>
      <c r="WRI504" s="21"/>
      <c r="WRJ504" s="21"/>
      <c r="WRK504" s="21"/>
      <c r="WRL504" s="21"/>
      <c r="WRM504" s="21"/>
      <c r="WRN504" s="21"/>
      <c r="WRO504" s="21"/>
      <c r="WRP504" s="21"/>
      <c r="WRQ504" s="21"/>
      <c r="WRR504" s="21"/>
      <c r="WRS504" s="21"/>
      <c r="WRT504" s="21"/>
      <c r="WRU504" s="21"/>
      <c r="WRV504" s="21"/>
      <c r="WRW504" s="21"/>
      <c r="WRX504" s="21"/>
      <c r="WRY504" s="21"/>
      <c r="WRZ504" s="21"/>
      <c r="WSA504" s="21"/>
      <c r="WSB504" s="21"/>
      <c r="WSC504" s="21"/>
      <c r="WSD504" s="21"/>
      <c r="WSE504" s="21"/>
      <c r="WSF504" s="21"/>
      <c r="WSG504" s="21"/>
      <c r="WSH504" s="21"/>
      <c r="WSI504" s="21"/>
      <c r="WSJ504" s="21"/>
      <c r="WSK504" s="21"/>
      <c r="WSL504" s="21"/>
      <c r="WSM504" s="21"/>
      <c r="WSN504" s="21"/>
      <c r="WSO504" s="21"/>
      <c r="WSP504" s="21"/>
      <c r="WSQ504" s="21"/>
      <c r="WSR504" s="21"/>
      <c r="WSS504" s="21"/>
      <c r="WST504" s="21"/>
      <c r="WSU504" s="21"/>
      <c r="WSV504" s="21"/>
      <c r="WSW504" s="21"/>
      <c r="WSX504" s="21"/>
      <c r="WSY504" s="21"/>
      <c r="WSZ504" s="21"/>
      <c r="WTA504" s="21"/>
      <c r="WTB504" s="21"/>
      <c r="WTC504" s="21"/>
      <c r="WTD504" s="21"/>
      <c r="WTE504" s="21"/>
      <c r="WTF504" s="21"/>
      <c r="WTG504" s="21"/>
      <c r="WTH504" s="21"/>
      <c r="WTI504" s="21"/>
      <c r="WTJ504" s="21"/>
      <c r="WTK504" s="21"/>
      <c r="WTL504" s="21"/>
      <c r="WTM504" s="21"/>
      <c r="WTN504" s="21"/>
      <c r="WTO504" s="21"/>
      <c r="WTP504" s="21"/>
      <c r="WTQ504" s="21"/>
      <c r="WTR504" s="21"/>
      <c r="WTS504" s="21"/>
      <c r="WTT504" s="21"/>
      <c r="WTU504" s="21"/>
      <c r="WTV504" s="21"/>
      <c r="WTW504" s="21"/>
      <c r="WTX504" s="21"/>
      <c r="WTY504" s="21"/>
      <c r="WTZ504" s="21"/>
      <c r="WUA504" s="21"/>
      <c r="WUB504" s="21"/>
      <c r="WUC504" s="21"/>
      <c r="WUD504" s="21"/>
      <c r="WUE504" s="21"/>
      <c r="WUF504" s="21"/>
      <c r="WUG504" s="21"/>
      <c r="WUH504" s="21"/>
      <c r="WUI504" s="21"/>
      <c r="WUJ504" s="21"/>
      <c r="WUK504" s="21"/>
      <c r="WUL504" s="21"/>
      <c r="WUM504" s="21"/>
      <c r="WUN504" s="21"/>
      <c r="WUO504" s="21"/>
      <c r="WUP504" s="21"/>
      <c r="WUQ504" s="21"/>
      <c r="WUR504" s="21"/>
      <c r="WUS504" s="21"/>
      <c r="WUT504" s="21"/>
      <c r="WUU504" s="21"/>
      <c r="WUV504" s="21"/>
      <c r="WUW504" s="21"/>
      <c r="WUX504" s="21"/>
      <c r="WUY504" s="21"/>
      <c r="WUZ504" s="21"/>
      <c r="WVA504" s="21"/>
      <c r="WVB504" s="21"/>
      <c r="WVC504" s="21"/>
      <c r="WVD504" s="21"/>
      <c r="WVE504" s="21"/>
      <c r="WVF504" s="21"/>
      <c r="WVG504" s="21"/>
      <c r="WVH504" s="21"/>
      <c r="WVI504" s="21"/>
      <c r="WVJ504" s="21"/>
      <c r="WVK504" s="21"/>
      <c r="WVL504" s="21"/>
      <c r="WVM504" s="21"/>
      <c r="WVN504" s="21"/>
      <c r="WVO504" s="21"/>
      <c r="WVP504" s="21"/>
      <c r="WVQ504" s="21"/>
      <c r="WVR504" s="21"/>
      <c r="WVS504" s="21"/>
      <c r="WVT504" s="21"/>
      <c r="WVU504" s="21"/>
      <c r="WVV504" s="21"/>
      <c r="WVW504" s="21"/>
      <c r="WVX504" s="21"/>
      <c r="WVY504" s="21"/>
      <c r="WVZ504" s="21"/>
      <c r="WWA504" s="21"/>
      <c r="WWB504" s="21"/>
      <c r="WWC504" s="21"/>
      <c r="WWD504" s="21"/>
      <c r="WWE504" s="21"/>
      <c r="WWF504" s="21"/>
      <c r="WWG504" s="21"/>
      <c r="WWH504" s="21"/>
      <c r="WWI504" s="21"/>
      <c r="WWJ504" s="21"/>
      <c r="WWK504" s="21"/>
      <c r="WWL504" s="21"/>
      <c r="WWM504" s="21"/>
      <c r="WWN504" s="21"/>
      <c r="WWO504" s="21"/>
      <c r="WWP504" s="21"/>
      <c r="WWQ504" s="21"/>
      <c r="WWR504" s="21"/>
      <c r="WWS504" s="21"/>
      <c r="WWT504" s="21"/>
      <c r="WWU504" s="21"/>
      <c r="WWV504" s="21"/>
      <c r="WWW504" s="21"/>
      <c r="WWX504" s="21"/>
      <c r="WWY504" s="21"/>
      <c r="WWZ504" s="21"/>
      <c r="WXA504" s="21"/>
      <c r="WXB504" s="21"/>
      <c r="WXC504" s="21"/>
      <c r="WXD504" s="21"/>
      <c r="WXE504" s="21"/>
      <c r="WXF504" s="21"/>
      <c r="WXG504" s="21"/>
      <c r="WXH504" s="21"/>
      <c r="WXI504" s="21"/>
      <c r="WXJ504" s="21"/>
      <c r="WXK504" s="21"/>
      <c r="WXL504" s="21"/>
      <c r="WXM504" s="21"/>
      <c r="WXN504" s="21"/>
      <c r="WXO504" s="21"/>
      <c r="WXP504" s="21"/>
      <c r="WXQ504" s="21"/>
      <c r="WXR504" s="21"/>
      <c r="WXS504" s="21"/>
      <c r="WXT504" s="21"/>
      <c r="WXU504" s="21"/>
      <c r="WXV504" s="21"/>
      <c r="WXW504" s="21"/>
      <c r="WXX504" s="21"/>
      <c r="WXY504" s="21"/>
      <c r="WXZ504" s="21"/>
      <c r="WYA504" s="21"/>
      <c r="WYB504" s="21"/>
      <c r="WYC504" s="21"/>
      <c r="WYD504" s="21"/>
      <c r="WYE504" s="21"/>
      <c r="WYF504" s="21"/>
      <c r="WYG504" s="21"/>
      <c r="WYH504" s="21"/>
      <c r="WYI504" s="21"/>
      <c r="WYJ504" s="21"/>
      <c r="WYK504" s="21"/>
      <c r="WYL504" s="21"/>
      <c r="WYM504" s="21"/>
      <c r="WYN504" s="21"/>
      <c r="WYO504" s="21"/>
      <c r="WYP504" s="21"/>
      <c r="WYQ504" s="21"/>
      <c r="WYR504" s="21"/>
      <c r="WYS504" s="21"/>
      <c r="WYT504" s="21"/>
      <c r="WYU504" s="21"/>
      <c r="WYV504" s="21"/>
      <c r="WYW504" s="21"/>
      <c r="WYX504" s="21"/>
      <c r="WYY504" s="21"/>
      <c r="WYZ504" s="21"/>
      <c r="WZA504" s="21"/>
      <c r="WZB504" s="21"/>
      <c r="WZC504" s="21"/>
      <c r="WZD504" s="21"/>
      <c r="WZE504" s="21"/>
      <c r="WZF504" s="21"/>
      <c r="WZG504" s="21"/>
      <c r="WZH504" s="21"/>
      <c r="WZI504" s="21"/>
      <c r="WZJ504" s="21"/>
      <c r="WZK504" s="21"/>
      <c r="WZL504" s="21"/>
      <c r="WZM504" s="21"/>
      <c r="WZN504" s="21"/>
      <c r="WZO504" s="21"/>
      <c r="WZP504" s="21"/>
      <c r="WZQ504" s="21"/>
      <c r="WZR504" s="21"/>
      <c r="WZS504" s="21"/>
      <c r="WZT504" s="21"/>
      <c r="WZU504" s="21"/>
      <c r="WZV504" s="21"/>
      <c r="WZW504" s="21"/>
      <c r="WZX504" s="21"/>
      <c r="WZY504" s="21"/>
      <c r="WZZ504" s="21"/>
      <c r="XAA504" s="21"/>
      <c r="XAB504" s="21"/>
      <c r="XAC504" s="21"/>
      <c r="XAD504" s="21"/>
      <c r="XAE504" s="21"/>
      <c r="XAF504" s="21"/>
      <c r="XAG504" s="21"/>
      <c r="XAH504" s="21"/>
      <c r="XAI504" s="21"/>
      <c r="XAJ504" s="21"/>
      <c r="XAK504" s="21"/>
      <c r="XAL504" s="21"/>
      <c r="XAM504" s="21"/>
      <c r="XAN504" s="21"/>
      <c r="XAO504" s="21"/>
      <c r="XAP504" s="21"/>
      <c r="XAQ504" s="21"/>
      <c r="XAR504" s="21"/>
      <c r="XAS504" s="21"/>
      <c r="XAT504" s="21"/>
      <c r="XAU504" s="21"/>
      <c r="XAV504" s="21"/>
      <c r="XAW504" s="21"/>
      <c r="XAX504" s="21"/>
      <c r="XAY504" s="21"/>
      <c r="XAZ504" s="21"/>
      <c r="XBA504" s="21"/>
      <c r="XBB504" s="21"/>
      <c r="XBC504" s="21"/>
      <c r="XBD504" s="21"/>
      <c r="XBE504" s="21"/>
      <c r="XBF504" s="21"/>
      <c r="XBG504" s="21"/>
      <c r="XBH504" s="21"/>
      <c r="XBI504" s="21"/>
      <c r="XBJ504" s="21"/>
      <c r="XBK504" s="21"/>
      <c r="XBL504" s="21"/>
      <c r="XBM504" s="21"/>
      <c r="XBN504" s="21"/>
      <c r="XBO504" s="21"/>
      <c r="XBP504" s="21"/>
      <c r="XBQ504" s="21"/>
      <c r="XBR504" s="21"/>
      <c r="XBS504" s="21"/>
      <c r="XBT504" s="21"/>
      <c r="XBU504" s="21"/>
      <c r="XBV504" s="21"/>
      <c r="XBW504" s="21"/>
      <c r="XBX504" s="21"/>
      <c r="XBY504" s="21"/>
      <c r="XBZ504" s="21"/>
      <c r="XCA504" s="21"/>
      <c r="XCB504" s="21"/>
      <c r="XCC504" s="21"/>
      <c r="XCD504" s="21"/>
      <c r="XCE504" s="21"/>
      <c r="XCF504" s="21"/>
      <c r="XCG504" s="21"/>
      <c r="XCH504" s="21"/>
      <c r="XCI504" s="21"/>
      <c r="XCJ504" s="21"/>
      <c r="XCK504" s="21"/>
      <c r="XCL504" s="21"/>
      <c r="XCM504" s="21"/>
      <c r="XCN504" s="21"/>
      <c r="XCO504" s="21"/>
      <c r="XCP504" s="21"/>
      <c r="XCQ504" s="21"/>
      <c r="XCR504" s="21"/>
      <c r="XCS504" s="21"/>
      <c r="XCT504" s="21"/>
      <c r="XCU504" s="21"/>
      <c r="XCV504" s="21"/>
      <c r="XCW504" s="21"/>
      <c r="XCX504" s="21"/>
      <c r="XCY504" s="21"/>
      <c r="XCZ504" s="21"/>
      <c r="XDA504" s="21"/>
      <c r="XDB504" s="21"/>
      <c r="XDC504" s="21"/>
      <c r="XDD504" s="21"/>
      <c r="XDE504" s="21"/>
      <c r="XDF504" s="21"/>
      <c r="XDG504" s="21"/>
      <c r="XDH504" s="21"/>
      <c r="XDI504" s="21"/>
      <c r="XDJ504" s="21"/>
      <c r="XDK504" s="21"/>
      <c r="XDL504" s="21"/>
      <c r="XDM504" s="21"/>
      <c r="XDN504" s="21"/>
      <c r="XDO504" s="21"/>
      <c r="XDP504" s="21"/>
      <c r="XDQ504" s="21"/>
      <c r="XDR504" s="21"/>
      <c r="XDS504" s="21"/>
      <c r="XDT504" s="21"/>
      <c r="XDU504" s="21"/>
      <c r="XDV504" s="21"/>
      <c r="XDW504" s="21"/>
      <c r="XDX504" s="21"/>
      <c r="XDY504" s="21"/>
      <c r="XDZ504" s="21"/>
      <c r="XEA504" s="21"/>
      <c r="XEB504" s="21"/>
      <c r="XEC504" s="21"/>
      <c r="XED504" s="21"/>
      <c r="XEE504" s="21"/>
      <c r="XEF504" s="21"/>
      <c r="XEG504" s="21"/>
      <c r="XEH504" s="21"/>
      <c r="XEI504" s="21"/>
      <c r="XEJ504" s="21"/>
      <c r="XEK504" s="21"/>
      <c r="XEL504" s="21"/>
      <c r="XEM504" s="21"/>
      <c r="XEN504" s="21"/>
      <c r="XEO504" s="21"/>
      <c r="XEP504" s="21"/>
      <c r="XEQ504" s="21"/>
      <c r="XER504" s="21"/>
    </row>
    <row r="505" spans="1:16372" ht="14.1" customHeight="1" x14ac:dyDescent="0.2">
      <c r="A505" s="53" t="s">
        <v>575</v>
      </c>
      <c r="B505" s="53" t="s">
        <v>576</v>
      </c>
      <c r="C505" s="53" t="s">
        <v>103</v>
      </c>
      <c r="D505" s="53" t="s">
        <v>104</v>
      </c>
      <c r="E505" s="53" t="s">
        <v>90</v>
      </c>
      <c r="F505" s="53">
        <v>900636462</v>
      </c>
      <c r="G505" s="53" t="s">
        <v>577</v>
      </c>
      <c r="H505" s="85">
        <v>3247</v>
      </c>
      <c r="I505" s="122">
        <v>10582</v>
      </c>
      <c r="J505" s="53" t="s">
        <v>578</v>
      </c>
      <c r="K505" s="53">
        <v>1809</v>
      </c>
      <c r="L505" s="55">
        <v>44554</v>
      </c>
      <c r="M505" s="123">
        <v>22000000</v>
      </c>
      <c r="N505" s="57">
        <v>0</v>
      </c>
      <c r="O505" s="88">
        <v>22000000</v>
      </c>
      <c r="P505" s="58"/>
      <c r="Q505" s="58"/>
      <c r="R505" s="58"/>
      <c r="S505" s="58"/>
      <c r="T505" s="58">
        <v>1807</v>
      </c>
      <c r="U505" s="58">
        <v>22000000</v>
      </c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9">
        <f t="shared" si="50"/>
        <v>22000000</v>
      </c>
      <c r="AO505" s="60"/>
      <c r="AP505" s="61"/>
      <c r="AQ505" s="62">
        <f t="shared" si="51"/>
        <v>0</v>
      </c>
      <c r="AR505" s="63" t="s">
        <v>47</v>
      </c>
      <c r="AS505" s="21" t="s">
        <v>48</v>
      </c>
      <c r="AT505" s="21" t="s">
        <v>49</v>
      </c>
      <c r="AU505" s="64"/>
    </row>
    <row r="506" spans="1:16372" s="125" customFormat="1" ht="14.1" customHeight="1" x14ac:dyDescent="0.2">
      <c r="A506" s="53" t="s">
        <v>575</v>
      </c>
      <c r="B506" s="79" t="s">
        <v>576</v>
      </c>
      <c r="C506" s="79" t="s">
        <v>182</v>
      </c>
      <c r="D506" s="79" t="s">
        <v>183</v>
      </c>
      <c r="E506" s="79" t="s">
        <v>44</v>
      </c>
      <c r="F506" s="79">
        <v>79138463</v>
      </c>
      <c r="G506" s="79" t="s">
        <v>579</v>
      </c>
      <c r="H506" s="85">
        <v>2907</v>
      </c>
      <c r="I506" s="122">
        <v>10153</v>
      </c>
      <c r="J506" s="79" t="s">
        <v>98</v>
      </c>
      <c r="K506" s="79">
        <v>1706</v>
      </c>
      <c r="L506" s="124">
        <v>44525</v>
      </c>
      <c r="M506" s="88">
        <v>2500000</v>
      </c>
      <c r="N506" s="57">
        <v>0</v>
      </c>
      <c r="O506" s="88">
        <v>2500000</v>
      </c>
      <c r="P506" s="58"/>
      <c r="Q506" s="58"/>
      <c r="R506" s="58"/>
      <c r="S506" s="58"/>
      <c r="T506" s="58"/>
      <c r="U506" s="58"/>
      <c r="V506" s="58">
        <v>3020</v>
      </c>
      <c r="W506" s="58">
        <v>2500000</v>
      </c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9">
        <f t="shared" si="50"/>
        <v>2500000</v>
      </c>
      <c r="AO506" s="60"/>
      <c r="AP506" s="61"/>
      <c r="AQ506" s="62">
        <f t="shared" si="51"/>
        <v>0</v>
      </c>
      <c r="AR506" s="63" t="s">
        <v>47</v>
      </c>
      <c r="AS506" s="125" t="s">
        <v>48</v>
      </c>
      <c r="AT506" s="125" t="s">
        <v>49</v>
      </c>
      <c r="AU506" s="64"/>
      <c r="AW506" s="21"/>
      <c r="AX506" s="21"/>
      <c r="AY506" s="21"/>
    </row>
    <row r="507" spans="1:16372" ht="14.1" customHeight="1" x14ac:dyDescent="0.2">
      <c r="A507" s="53" t="s">
        <v>575</v>
      </c>
      <c r="B507" s="53" t="s">
        <v>576</v>
      </c>
      <c r="C507" s="53" t="s">
        <v>200</v>
      </c>
      <c r="D507" s="53" t="s">
        <v>183</v>
      </c>
      <c r="E507" s="53" t="s">
        <v>44</v>
      </c>
      <c r="F507" s="53">
        <v>1076620762</v>
      </c>
      <c r="G507" s="53" t="s">
        <v>580</v>
      </c>
      <c r="H507" s="85">
        <v>2166</v>
      </c>
      <c r="I507" s="86">
        <v>6585</v>
      </c>
      <c r="J507" s="53" t="s">
        <v>98</v>
      </c>
      <c r="K507" s="53">
        <v>1558</v>
      </c>
      <c r="L507" s="55">
        <v>44445</v>
      </c>
      <c r="M507" s="87">
        <v>7500000</v>
      </c>
      <c r="N507" s="57">
        <v>0</v>
      </c>
      <c r="O507" s="88">
        <v>7500000</v>
      </c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>
        <v>8493</v>
      </c>
      <c r="AE507" s="58">
        <v>7500000</v>
      </c>
      <c r="AF507" s="58"/>
      <c r="AG507" s="58"/>
      <c r="AH507" s="58"/>
      <c r="AI507" s="58"/>
      <c r="AJ507" s="58"/>
      <c r="AK507" s="58"/>
      <c r="AL507" s="58"/>
      <c r="AM507" s="58"/>
      <c r="AN507" s="59">
        <f t="shared" si="50"/>
        <v>7500000</v>
      </c>
      <c r="AO507" s="60"/>
      <c r="AP507" s="61"/>
      <c r="AQ507" s="62">
        <f t="shared" si="51"/>
        <v>0</v>
      </c>
      <c r="AR507" s="63" t="s">
        <v>47</v>
      </c>
      <c r="AS507" s="21" t="s">
        <v>48</v>
      </c>
      <c r="AT507" s="21" t="s">
        <v>49</v>
      </c>
      <c r="AU507" s="64"/>
    </row>
    <row r="508" spans="1:16372" ht="14.1" customHeight="1" x14ac:dyDescent="0.2">
      <c r="A508" s="53" t="s">
        <v>575</v>
      </c>
      <c r="B508" s="53" t="s">
        <v>576</v>
      </c>
      <c r="C508" s="53" t="s">
        <v>200</v>
      </c>
      <c r="D508" s="53" t="s">
        <v>183</v>
      </c>
      <c r="E508" s="53" t="s">
        <v>44</v>
      </c>
      <c r="F508" s="53">
        <v>79444936</v>
      </c>
      <c r="G508" s="53" t="s">
        <v>581</v>
      </c>
      <c r="H508" s="85">
        <v>2272</v>
      </c>
      <c r="I508" s="86">
        <v>6689</v>
      </c>
      <c r="J508" s="53" t="s">
        <v>98</v>
      </c>
      <c r="K508" s="53">
        <v>1655</v>
      </c>
      <c r="L508" s="55">
        <v>44453</v>
      </c>
      <c r="M508" s="91">
        <v>2500000</v>
      </c>
      <c r="N508" s="57">
        <v>0</v>
      </c>
      <c r="O508" s="88">
        <v>2500000</v>
      </c>
      <c r="P508" s="58"/>
      <c r="Q508" s="58"/>
      <c r="R508" s="58"/>
      <c r="S508" s="58"/>
      <c r="T508" s="58">
        <v>2035</v>
      </c>
      <c r="U508" s="58">
        <v>2500000</v>
      </c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9">
        <f t="shared" si="50"/>
        <v>2500000</v>
      </c>
      <c r="AO508" s="60"/>
      <c r="AP508" s="61"/>
      <c r="AQ508" s="62">
        <f t="shared" si="51"/>
        <v>0</v>
      </c>
      <c r="AR508" s="63" t="s">
        <v>47</v>
      </c>
      <c r="AS508" s="21" t="s">
        <v>48</v>
      </c>
      <c r="AT508" s="21" t="s">
        <v>49</v>
      </c>
      <c r="AU508" s="64"/>
    </row>
    <row r="509" spans="1:16372" ht="14.1" customHeight="1" x14ac:dyDescent="0.2">
      <c r="A509" s="53" t="s">
        <v>575</v>
      </c>
      <c r="B509" s="53" t="s">
        <v>576</v>
      </c>
      <c r="C509" s="53" t="s">
        <v>200</v>
      </c>
      <c r="D509" s="53" t="s">
        <v>183</v>
      </c>
      <c r="E509" s="53" t="s">
        <v>44</v>
      </c>
      <c r="F509" s="53">
        <v>19118046</v>
      </c>
      <c r="G509" s="53" t="s">
        <v>582</v>
      </c>
      <c r="H509" s="85">
        <v>2273</v>
      </c>
      <c r="I509" s="86">
        <v>6688</v>
      </c>
      <c r="J509" s="53" t="s">
        <v>98</v>
      </c>
      <c r="K509" s="53">
        <v>1653</v>
      </c>
      <c r="L509" s="55">
        <v>44453</v>
      </c>
      <c r="M509" s="91">
        <v>2500000</v>
      </c>
      <c r="N509" s="57">
        <v>0</v>
      </c>
      <c r="O509" s="88">
        <v>2500000</v>
      </c>
      <c r="P509" s="58"/>
      <c r="Q509" s="58"/>
      <c r="R509" s="58"/>
      <c r="S509" s="58"/>
      <c r="T509" s="58">
        <v>2721</v>
      </c>
      <c r="U509" s="58">
        <v>2500000</v>
      </c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9">
        <f t="shared" si="50"/>
        <v>2500000</v>
      </c>
      <c r="AO509" s="60"/>
      <c r="AP509" s="61"/>
      <c r="AQ509" s="62">
        <f t="shared" si="51"/>
        <v>0</v>
      </c>
      <c r="AR509" s="63" t="s">
        <v>47</v>
      </c>
      <c r="AS509" s="21" t="s">
        <v>48</v>
      </c>
      <c r="AT509" s="21" t="s">
        <v>49</v>
      </c>
      <c r="AU509" s="64"/>
    </row>
    <row r="510" spans="1:16372" ht="14.1" customHeight="1" x14ac:dyDescent="0.2">
      <c r="A510" s="53" t="s">
        <v>575</v>
      </c>
      <c r="B510" s="53" t="s">
        <v>576</v>
      </c>
      <c r="C510" s="53" t="s">
        <v>200</v>
      </c>
      <c r="D510" s="53" t="s">
        <v>183</v>
      </c>
      <c r="E510" s="53" t="s">
        <v>44</v>
      </c>
      <c r="F510" s="53">
        <v>79611534</v>
      </c>
      <c r="G510" s="53" t="s">
        <v>583</v>
      </c>
      <c r="H510" s="85">
        <v>2274</v>
      </c>
      <c r="I510" s="86">
        <v>6678</v>
      </c>
      <c r="J510" s="53" t="s">
        <v>98</v>
      </c>
      <c r="K510" s="53">
        <v>1648</v>
      </c>
      <c r="L510" s="55">
        <v>44453</v>
      </c>
      <c r="M510" s="91">
        <v>2500000</v>
      </c>
      <c r="N510" s="57">
        <v>0</v>
      </c>
      <c r="O510" s="88">
        <v>2500000</v>
      </c>
      <c r="P510" s="58"/>
      <c r="Q510" s="58"/>
      <c r="R510" s="58"/>
      <c r="S510" s="58"/>
      <c r="T510" s="58"/>
      <c r="U510" s="58"/>
      <c r="V510" s="58">
        <v>3018</v>
      </c>
      <c r="W510" s="58">
        <v>2500000</v>
      </c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9">
        <f t="shared" si="50"/>
        <v>2500000</v>
      </c>
      <c r="AO510" s="60"/>
      <c r="AP510" s="61"/>
      <c r="AQ510" s="62">
        <f t="shared" si="51"/>
        <v>0</v>
      </c>
      <c r="AR510" s="63" t="s">
        <v>47</v>
      </c>
      <c r="AS510" s="21" t="s">
        <v>48</v>
      </c>
      <c r="AT510" s="21" t="s">
        <v>49</v>
      </c>
      <c r="AU510" s="64"/>
    </row>
    <row r="511" spans="1:16372" ht="14.1" customHeight="1" x14ac:dyDescent="0.2">
      <c r="A511" s="53" t="s">
        <v>575</v>
      </c>
      <c r="B511" s="53" t="s">
        <v>576</v>
      </c>
      <c r="C511" s="53" t="s">
        <v>200</v>
      </c>
      <c r="D511" s="53" t="s">
        <v>183</v>
      </c>
      <c r="E511" s="53" t="s">
        <v>44</v>
      </c>
      <c r="F511" s="53">
        <v>79420935</v>
      </c>
      <c r="G511" s="53" t="s">
        <v>584</v>
      </c>
      <c r="H511" s="85">
        <v>2275</v>
      </c>
      <c r="I511" s="86">
        <v>6712</v>
      </c>
      <c r="J511" s="53" t="s">
        <v>98</v>
      </c>
      <c r="K511" s="53">
        <v>1649</v>
      </c>
      <c r="L511" s="55">
        <v>44455</v>
      </c>
      <c r="M511" s="91">
        <v>2500000</v>
      </c>
      <c r="N511" s="57">
        <v>0</v>
      </c>
      <c r="O511" s="88">
        <v>2500000</v>
      </c>
      <c r="P511" s="58"/>
      <c r="Q511" s="58"/>
      <c r="R511" s="58"/>
      <c r="S511" s="58"/>
      <c r="T511" s="58"/>
      <c r="U511" s="58"/>
      <c r="V511" s="58">
        <v>3015</v>
      </c>
      <c r="W511" s="58">
        <v>2500000</v>
      </c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9">
        <f t="shared" si="50"/>
        <v>2500000</v>
      </c>
      <c r="AO511" s="60"/>
      <c r="AP511" s="61"/>
      <c r="AQ511" s="62">
        <f t="shared" si="51"/>
        <v>0</v>
      </c>
      <c r="AR511" s="63" t="s">
        <v>47</v>
      </c>
      <c r="AS511" s="21" t="s">
        <v>48</v>
      </c>
      <c r="AT511" s="21" t="s">
        <v>49</v>
      </c>
      <c r="AU511" s="64"/>
    </row>
    <row r="512" spans="1:16372" ht="14.1" customHeight="1" x14ac:dyDescent="0.25">
      <c r="A512" s="53" t="s">
        <v>575</v>
      </c>
      <c r="B512" s="53" t="s">
        <v>576</v>
      </c>
      <c r="C512" s="53" t="s">
        <v>200</v>
      </c>
      <c r="D512" s="53" t="s">
        <v>183</v>
      </c>
      <c r="E512" s="53" t="s">
        <v>44</v>
      </c>
      <c r="F512" s="53">
        <v>52710688</v>
      </c>
      <c r="G512" s="53" t="s">
        <v>585</v>
      </c>
      <c r="H512" s="85">
        <v>2276</v>
      </c>
      <c r="I512" s="86">
        <v>6683</v>
      </c>
      <c r="J512" s="53" t="s">
        <v>98</v>
      </c>
      <c r="K512" s="53">
        <v>1646</v>
      </c>
      <c r="L512" s="55">
        <v>44453</v>
      </c>
      <c r="M512" s="91">
        <v>2500000</v>
      </c>
      <c r="N512" s="57">
        <v>0</v>
      </c>
      <c r="O512" s="88">
        <v>2500000</v>
      </c>
      <c r="P512" s="58"/>
      <c r="Q512" s="58"/>
      <c r="R512" s="58"/>
      <c r="S512" s="58"/>
      <c r="T512" s="58">
        <v>2719</v>
      </c>
      <c r="U512" s="126">
        <v>2500000</v>
      </c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9">
        <f t="shared" si="50"/>
        <v>2500000</v>
      </c>
      <c r="AO512" s="60"/>
      <c r="AP512" s="61"/>
      <c r="AQ512" s="62">
        <f t="shared" si="51"/>
        <v>0</v>
      </c>
      <c r="AR512" s="63" t="s">
        <v>47</v>
      </c>
      <c r="AS512" s="21" t="s">
        <v>48</v>
      </c>
      <c r="AT512" s="21" t="s">
        <v>49</v>
      </c>
      <c r="AU512" s="64"/>
    </row>
    <row r="513" spans="1:47" ht="14.1" customHeight="1" x14ac:dyDescent="0.2">
      <c r="A513" s="53" t="s">
        <v>575</v>
      </c>
      <c r="B513" s="53" t="s">
        <v>576</v>
      </c>
      <c r="C513" s="53" t="s">
        <v>200</v>
      </c>
      <c r="D513" s="53" t="s">
        <v>183</v>
      </c>
      <c r="E513" s="53" t="s">
        <v>44</v>
      </c>
      <c r="F513" s="53">
        <v>79737330</v>
      </c>
      <c r="G513" s="53" t="s">
        <v>586</v>
      </c>
      <c r="H513" s="85">
        <v>2277</v>
      </c>
      <c r="I513" s="86">
        <v>6684</v>
      </c>
      <c r="J513" s="53" t="s">
        <v>98</v>
      </c>
      <c r="K513" s="53">
        <v>1650</v>
      </c>
      <c r="L513" s="55">
        <v>44453</v>
      </c>
      <c r="M513" s="91">
        <v>2500000</v>
      </c>
      <c r="N513" s="57">
        <v>0</v>
      </c>
      <c r="O513" s="88">
        <v>2500000</v>
      </c>
      <c r="P513" s="58"/>
      <c r="Q513" s="58"/>
      <c r="R513" s="58"/>
      <c r="S513" s="58"/>
      <c r="T513" s="58"/>
      <c r="U513" s="58"/>
      <c r="V513" s="58">
        <v>3017</v>
      </c>
      <c r="W513" s="58">
        <v>2500000</v>
      </c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9">
        <f t="shared" si="50"/>
        <v>2500000</v>
      </c>
      <c r="AO513" s="60"/>
      <c r="AP513" s="61"/>
      <c r="AQ513" s="62">
        <f t="shared" si="51"/>
        <v>0</v>
      </c>
      <c r="AR513" s="63" t="s">
        <v>47</v>
      </c>
      <c r="AS513" s="21" t="s">
        <v>48</v>
      </c>
      <c r="AT513" s="21" t="s">
        <v>49</v>
      </c>
      <c r="AU513" s="64"/>
    </row>
    <row r="514" spans="1:47" ht="14.1" customHeight="1" x14ac:dyDescent="0.2">
      <c r="A514" s="53" t="s">
        <v>575</v>
      </c>
      <c r="B514" s="53" t="s">
        <v>576</v>
      </c>
      <c r="C514" s="53" t="s">
        <v>182</v>
      </c>
      <c r="D514" s="53" t="s">
        <v>183</v>
      </c>
      <c r="E514" s="53" t="s">
        <v>44</v>
      </c>
      <c r="F514" s="53">
        <v>51979635</v>
      </c>
      <c r="G514" s="53" t="s">
        <v>587</v>
      </c>
      <c r="H514" s="85">
        <v>2908</v>
      </c>
      <c r="I514" s="86">
        <v>9847</v>
      </c>
      <c r="J514" s="53" t="s">
        <v>46</v>
      </c>
      <c r="K514" s="53">
        <v>248</v>
      </c>
      <c r="L514" s="55">
        <v>44510</v>
      </c>
      <c r="M514" s="87">
        <v>1000000</v>
      </c>
      <c r="N514" s="57">
        <v>0</v>
      </c>
      <c r="O514" s="88">
        <v>1000000</v>
      </c>
      <c r="P514" s="58"/>
      <c r="Q514" s="58"/>
      <c r="R514" s="58"/>
      <c r="S514" s="58"/>
      <c r="T514" s="58">
        <v>2035</v>
      </c>
      <c r="U514" s="127">
        <v>1000000</v>
      </c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9">
        <f t="shared" si="50"/>
        <v>1000000</v>
      </c>
      <c r="AO514" s="60"/>
      <c r="AP514" s="61"/>
      <c r="AQ514" s="62">
        <f t="shared" si="51"/>
        <v>0</v>
      </c>
      <c r="AR514" s="63" t="s">
        <v>47</v>
      </c>
      <c r="AS514" s="21" t="s">
        <v>48</v>
      </c>
      <c r="AT514" s="21" t="s">
        <v>49</v>
      </c>
      <c r="AU514" s="64"/>
    </row>
    <row r="515" spans="1:47" ht="15" customHeight="1" x14ac:dyDescent="0.2">
      <c r="A515" s="53" t="s">
        <v>575</v>
      </c>
      <c r="B515" s="53" t="s">
        <v>576</v>
      </c>
      <c r="C515" s="53" t="s">
        <v>182</v>
      </c>
      <c r="D515" s="53" t="s">
        <v>183</v>
      </c>
      <c r="E515" s="53" t="s">
        <v>44</v>
      </c>
      <c r="F515" s="53">
        <v>19118046</v>
      </c>
      <c r="G515" s="53" t="s">
        <v>582</v>
      </c>
      <c r="H515" s="85">
        <v>2909</v>
      </c>
      <c r="I515" s="86">
        <v>9929</v>
      </c>
      <c r="J515" s="53" t="s">
        <v>98</v>
      </c>
      <c r="K515" s="53">
        <v>1653</v>
      </c>
      <c r="L515" s="55">
        <v>44453</v>
      </c>
      <c r="M515" s="87">
        <v>1000000</v>
      </c>
      <c r="N515" s="57">
        <v>0</v>
      </c>
      <c r="O515" s="88">
        <v>1000000</v>
      </c>
      <c r="P515" s="58"/>
      <c r="Q515" s="58"/>
      <c r="R515" s="58"/>
      <c r="S515" s="58"/>
      <c r="T515" s="58">
        <v>2721</v>
      </c>
      <c r="U515" s="58">
        <v>1000000</v>
      </c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9">
        <f t="shared" si="50"/>
        <v>1000000</v>
      </c>
      <c r="AO515" s="60"/>
      <c r="AP515" s="61"/>
      <c r="AQ515" s="62">
        <f t="shared" si="51"/>
        <v>0</v>
      </c>
      <c r="AR515" s="63" t="s">
        <v>47</v>
      </c>
      <c r="AS515" s="21" t="s">
        <v>48</v>
      </c>
      <c r="AT515" s="21" t="s">
        <v>49</v>
      </c>
      <c r="AU515" s="64"/>
    </row>
    <row r="516" spans="1:47" ht="14.25" customHeight="1" x14ac:dyDescent="0.2">
      <c r="A516" s="53" t="s">
        <v>575</v>
      </c>
      <c r="B516" s="53" t="s">
        <v>576</v>
      </c>
      <c r="C516" s="53" t="s">
        <v>182</v>
      </c>
      <c r="D516" s="53" t="s">
        <v>183</v>
      </c>
      <c r="E516" s="53" t="s">
        <v>44</v>
      </c>
      <c r="F516" s="53">
        <v>79611534</v>
      </c>
      <c r="G516" s="53" t="s">
        <v>583</v>
      </c>
      <c r="H516" s="85">
        <v>2910</v>
      </c>
      <c r="I516" s="86">
        <v>9904</v>
      </c>
      <c r="J516" s="53" t="s">
        <v>98</v>
      </c>
      <c r="K516" s="53">
        <v>1648</v>
      </c>
      <c r="L516" s="55">
        <v>44453</v>
      </c>
      <c r="M516" s="87">
        <v>1000000</v>
      </c>
      <c r="N516" s="57">
        <v>0</v>
      </c>
      <c r="O516" s="88">
        <v>1000000</v>
      </c>
      <c r="P516" s="58"/>
      <c r="Q516" s="58"/>
      <c r="R516" s="58"/>
      <c r="S516" s="58"/>
      <c r="T516" s="58"/>
      <c r="U516" s="58"/>
      <c r="V516" s="58">
        <v>3018</v>
      </c>
      <c r="W516" s="58">
        <v>1000000</v>
      </c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9">
        <f t="shared" si="50"/>
        <v>1000000</v>
      </c>
      <c r="AO516" s="60"/>
      <c r="AP516" s="61"/>
      <c r="AQ516" s="62">
        <f t="shared" si="51"/>
        <v>0</v>
      </c>
      <c r="AR516" s="63" t="s">
        <v>47</v>
      </c>
      <c r="AS516" s="21" t="s">
        <v>48</v>
      </c>
      <c r="AT516" s="21" t="s">
        <v>49</v>
      </c>
      <c r="AU516" s="64"/>
    </row>
    <row r="517" spans="1:47" ht="16.5" customHeight="1" x14ac:dyDescent="0.2">
      <c r="A517" s="53" t="s">
        <v>575</v>
      </c>
      <c r="B517" s="53" t="s">
        <v>576</v>
      </c>
      <c r="C517" s="53" t="s">
        <v>182</v>
      </c>
      <c r="D517" s="53" t="s">
        <v>183</v>
      </c>
      <c r="E517" s="53" t="s">
        <v>44</v>
      </c>
      <c r="F517" s="53">
        <v>79420935</v>
      </c>
      <c r="G517" s="53" t="s">
        <v>584</v>
      </c>
      <c r="H517" s="85">
        <v>2911</v>
      </c>
      <c r="I517" s="86">
        <v>9924</v>
      </c>
      <c r="J517" s="53" t="s">
        <v>98</v>
      </c>
      <c r="K517" s="53">
        <v>1649</v>
      </c>
      <c r="L517" s="55">
        <v>44455</v>
      </c>
      <c r="M517" s="87">
        <v>1000000</v>
      </c>
      <c r="N517" s="57">
        <v>0</v>
      </c>
      <c r="O517" s="88">
        <v>1000000</v>
      </c>
      <c r="P517" s="58"/>
      <c r="Q517" s="58"/>
      <c r="R517" s="58"/>
      <c r="S517" s="58"/>
      <c r="T517" s="58"/>
      <c r="U517" s="58"/>
      <c r="V517" s="58">
        <v>3015</v>
      </c>
      <c r="W517" s="58">
        <v>1000000</v>
      </c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9">
        <f t="shared" si="50"/>
        <v>1000000</v>
      </c>
      <c r="AO517" s="60"/>
      <c r="AP517" s="61"/>
      <c r="AQ517" s="62">
        <f t="shared" si="51"/>
        <v>0</v>
      </c>
      <c r="AR517" s="63" t="s">
        <v>47</v>
      </c>
      <c r="AS517" s="21" t="s">
        <v>48</v>
      </c>
      <c r="AT517" s="21" t="s">
        <v>49</v>
      </c>
      <c r="AU517" s="64"/>
    </row>
    <row r="518" spans="1:47" ht="16.5" customHeight="1" x14ac:dyDescent="0.25">
      <c r="A518" s="53" t="s">
        <v>575</v>
      </c>
      <c r="B518" s="53" t="s">
        <v>576</v>
      </c>
      <c r="C518" s="53" t="s">
        <v>182</v>
      </c>
      <c r="D518" s="53" t="s">
        <v>183</v>
      </c>
      <c r="E518" s="53" t="s">
        <v>44</v>
      </c>
      <c r="F518" s="53">
        <v>52710688</v>
      </c>
      <c r="G518" s="53" t="s">
        <v>585</v>
      </c>
      <c r="H518" s="85">
        <v>2912</v>
      </c>
      <c r="I518" s="86">
        <v>9903</v>
      </c>
      <c r="J518" s="53" t="s">
        <v>98</v>
      </c>
      <c r="K518" s="53">
        <v>1646</v>
      </c>
      <c r="L518" s="55">
        <v>44453</v>
      </c>
      <c r="M518" s="87">
        <v>1000000</v>
      </c>
      <c r="N518" s="57">
        <v>0</v>
      </c>
      <c r="O518" s="88">
        <v>1000000</v>
      </c>
      <c r="P518" s="58"/>
      <c r="Q518" s="58"/>
      <c r="R518" s="58"/>
      <c r="S518" s="58"/>
      <c r="T518" s="58">
        <v>2719</v>
      </c>
      <c r="U518" s="126">
        <v>1000000</v>
      </c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9">
        <f t="shared" si="50"/>
        <v>1000000</v>
      </c>
      <c r="AO518" s="60"/>
      <c r="AP518" s="61"/>
      <c r="AQ518" s="62">
        <f t="shared" si="51"/>
        <v>0</v>
      </c>
      <c r="AR518" s="63" t="s">
        <v>47</v>
      </c>
      <c r="AS518" s="21" t="s">
        <v>48</v>
      </c>
      <c r="AT518" s="21" t="s">
        <v>49</v>
      </c>
      <c r="AU518" s="64"/>
    </row>
    <row r="519" spans="1:47" ht="18" customHeight="1" x14ac:dyDescent="0.2">
      <c r="A519" s="53" t="s">
        <v>575</v>
      </c>
      <c r="B519" s="53" t="s">
        <v>576</v>
      </c>
      <c r="C519" s="53" t="s">
        <v>182</v>
      </c>
      <c r="D519" s="53" t="s">
        <v>183</v>
      </c>
      <c r="E519" s="53" t="s">
        <v>44</v>
      </c>
      <c r="F519" s="53">
        <v>79737330</v>
      </c>
      <c r="G519" s="53" t="s">
        <v>586</v>
      </c>
      <c r="H519" s="85">
        <v>2913</v>
      </c>
      <c r="I519" s="86">
        <v>9910</v>
      </c>
      <c r="J519" s="53" t="s">
        <v>98</v>
      </c>
      <c r="K519" s="53">
        <v>1650</v>
      </c>
      <c r="L519" s="55">
        <v>44453</v>
      </c>
      <c r="M519" s="87">
        <v>1000000</v>
      </c>
      <c r="N519" s="57">
        <v>0</v>
      </c>
      <c r="O519" s="88">
        <v>1000000</v>
      </c>
      <c r="P519" s="58"/>
      <c r="Q519" s="58"/>
      <c r="R519" s="58"/>
      <c r="S519" s="58"/>
      <c r="T519" s="58"/>
      <c r="U519" s="58"/>
      <c r="V519" s="58">
        <v>3017</v>
      </c>
      <c r="W519" s="58">
        <v>1000000</v>
      </c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9">
        <f t="shared" si="50"/>
        <v>1000000</v>
      </c>
      <c r="AO519" s="60"/>
      <c r="AP519" s="61"/>
      <c r="AQ519" s="62">
        <f t="shared" si="51"/>
        <v>0</v>
      </c>
      <c r="AR519" s="63" t="s">
        <v>47</v>
      </c>
      <c r="AS519" s="21" t="s">
        <v>48</v>
      </c>
      <c r="AT519" s="21" t="s">
        <v>49</v>
      </c>
      <c r="AU519" s="64"/>
    </row>
    <row r="520" spans="1:47" ht="18" customHeight="1" x14ac:dyDescent="0.2">
      <c r="A520" s="53" t="s">
        <v>575</v>
      </c>
      <c r="B520" s="53" t="s">
        <v>576</v>
      </c>
      <c r="C520" s="53" t="s">
        <v>182</v>
      </c>
      <c r="D520" s="53" t="s">
        <v>183</v>
      </c>
      <c r="E520" s="53" t="s">
        <v>44</v>
      </c>
      <c r="F520" s="53">
        <v>79634744</v>
      </c>
      <c r="G520" s="53" t="s">
        <v>588</v>
      </c>
      <c r="H520" s="85">
        <v>3232</v>
      </c>
      <c r="I520" s="86">
        <v>10402</v>
      </c>
      <c r="J520" s="53" t="s">
        <v>98</v>
      </c>
      <c r="K520" s="53">
        <v>1750</v>
      </c>
      <c r="L520" s="55">
        <v>44540</v>
      </c>
      <c r="M520" s="91">
        <v>2600000</v>
      </c>
      <c r="N520" s="57">
        <v>0</v>
      </c>
      <c r="O520" s="88">
        <v>2600000</v>
      </c>
      <c r="P520" s="58"/>
      <c r="Q520" s="58"/>
      <c r="R520" s="58"/>
      <c r="S520" s="58"/>
      <c r="T520" s="58">
        <v>2720</v>
      </c>
      <c r="U520" s="58">
        <v>2600000</v>
      </c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9">
        <f t="shared" si="50"/>
        <v>2600000</v>
      </c>
      <c r="AO520" s="60"/>
      <c r="AP520" s="61"/>
      <c r="AQ520" s="62">
        <f t="shared" si="51"/>
        <v>0</v>
      </c>
      <c r="AR520" s="63" t="s">
        <v>47</v>
      </c>
      <c r="AS520" s="21" t="s">
        <v>48</v>
      </c>
      <c r="AT520" s="21" t="s">
        <v>49</v>
      </c>
      <c r="AU520" s="64"/>
    </row>
    <row r="521" spans="1:47" ht="18" customHeight="1" x14ac:dyDescent="0.2">
      <c r="A521" s="53" t="s">
        <v>575</v>
      </c>
      <c r="B521" s="53" t="s">
        <v>576</v>
      </c>
      <c r="C521" s="53" t="s">
        <v>182</v>
      </c>
      <c r="D521" s="53" t="s">
        <v>183</v>
      </c>
      <c r="E521" s="53" t="s">
        <v>44</v>
      </c>
      <c r="F521" s="53">
        <v>1069754328</v>
      </c>
      <c r="G521" s="53" t="s">
        <v>589</v>
      </c>
      <c r="H521" s="85">
        <v>3254</v>
      </c>
      <c r="I521" s="86">
        <v>10306</v>
      </c>
      <c r="J521" s="53" t="s">
        <v>98</v>
      </c>
      <c r="K521" s="53">
        <v>1724</v>
      </c>
      <c r="L521" s="55">
        <v>44359</v>
      </c>
      <c r="M521" s="87">
        <v>18088000</v>
      </c>
      <c r="N521" s="57">
        <v>0</v>
      </c>
      <c r="O521" s="88">
        <v>18088000</v>
      </c>
      <c r="P521" s="58"/>
      <c r="Q521" s="58"/>
      <c r="R521" s="58"/>
      <c r="S521" s="58"/>
      <c r="T521" s="58">
        <v>1623</v>
      </c>
      <c r="U521" s="58">
        <v>18088000</v>
      </c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9">
        <f t="shared" si="50"/>
        <v>18088000</v>
      </c>
      <c r="AO521" s="60"/>
      <c r="AP521" s="61"/>
      <c r="AQ521" s="62">
        <f t="shared" si="51"/>
        <v>0</v>
      </c>
      <c r="AR521" s="63" t="s">
        <v>47</v>
      </c>
      <c r="AS521" s="21" t="s">
        <v>48</v>
      </c>
      <c r="AT521" s="21" t="s">
        <v>49</v>
      </c>
      <c r="AU521" s="64"/>
    </row>
    <row r="522" spans="1:47" ht="18" customHeight="1" x14ac:dyDescent="0.2">
      <c r="A522" s="53" t="s">
        <v>575</v>
      </c>
      <c r="B522" s="53" t="s">
        <v>576</v>
      </c>
      <c r="C522" s="53" t="s">
        <v>182</v>
      </c>
      <c r="D522" s="53" t="s">
        <v>183</v>
      </c>
      <c r="E522" s="53" t="s">
        <v>44</v>
      </c>
      <c r="F522" s="53">
        <v>1015435794</v>
      </c>
      <c r="G522" s="53" t="s">
        <v>590</v>
      </c>
      <c r="H522" s="85">
        <v>3310</v>
      </c>
      <c r="I522" s="86">
        <v>10254</v>
      </c>
      <c r="J522" s="53" t="s">
        <v>98</v>
      </c>
      <c r="K522" s="53">
        <v>1409</v>
      </c>
      <c r="L522" s="55">
        <v>44417</v>
      </c>
      <c r="M522" s="91">
        <v>4150000</v>
      </c>
      <c r="N522" s="57">
        <v>0</v>
      </c>
      <c r="O522" s="88">
        <v>4150000</v>
      </c>
      <c r="P522" s="58"/>
      <c r="Q522" s="58"/>
      <c r="R522" s="58"/>
      <c r="S522" s="58"/>
      <c r="T522" s="58"/>
      <c r="U522" s="58"/>
      <c r="V522" s="58">
        <v>3027</v>
      </c>
      <c r="W522" s="58">
        <v>4150000</v>
      </c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9">
        <f t="shared" si="50"/>
        <v>4150000</v>
      </c>
      <c r="AO522" s="60"/>
      <c r="AP522" s="61"/>
      <c r="AQ522" s="62">
        <f t="shared" si="51"/>
        <v>0</v>
      </c>
      <c r="AR522" s="63" t="s">
        <v>47</v>
      </c>
      <c r="AS522" s="21" t="s">
        <v>48</v>
      </c>
      <c r="AT522" s="21" t="s">
        <v>49</v>
      </c>
      <c r="AU522" s="64"/>
    </row>
    <row r="523" spans="1:47" ht="18" customHeight="1" x14ac:dyDescent="0.2">
      <c r="A523" s="53" t="s">
        <v>575</v>
      </c>
      <c r="B523" s="53" t="s">
        <v>576</v>
      </c>
      <c r="C523" s="53" t="s">
        <v>182</v>
      </c>
      <c r="D523" s="53" t="s">
        <v>183</v>
      </c>
      <c r="E523" s="53" t="s">
        <v>90</v>
      </c>
      <c r="F523" s="53">
        <v>900127634</v>
      </c>
      <c r="G523" s="53" t="s">
        <v>591</v>
      </c>
      <c r="H523" s="85">
        <v>3312</v>
      </c>
      <c r="I523" s="86">
        <v>10401</v>
      </c>
      <c r="J523" s="53" t="s">
        <v>98</v>
      </c>
      <c r="K523" s="53">
        <v>1749</v>
      </c>
      <c r="L523" s="55">
        <v>44540</v>
      </c>
      <c r="M523" s="91">
        <v>28000000</v>
      </c>
      <c r="N523" s="57">
        <v>0</v>
      </c>
      <c r="O523" s="88">
        <v>28000000</v>
      </c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>
        <v>8482</v>
      </c>
      <c r="AE523" s="58">
        <v>28000000</v>
      </c>
      <c r="AF523" s="58"/>
      <c r="AG523" s="58"/>
      <c r="AH523" s="58"/>
      <c r="AI523" s="58"/>
      <c r="AJ523" s="58"/>
      <c r="AK523" s="58"/>
      <c r="AL523" s="58"/>
      <c r="AM523" s="58"/>
      <c r="AN523" s="59">
        <f t="shared" si="50"/>
        <v>28000000</v>
      </c>
      <c r="AO523" s="60"/>
      <c r="AP523" s="61"/>
      <c r="AQ523" s="62">
        <f t="shared" si="51"/>
        <v>0</v>
      </c>
      <c r="AR523" s="63" t="s">
        <v>47</v>
      </c>
      <c r="AS523" s="21" t="s">
        <v>48</v>
      </c>
      <c r="AT523" s="21" t="s">
        <v>49</v>
      </c>
      <c r="AU523" s="64"/>
    </row>
    <row r="524" spans="1:47" ht="18" customHeight="1" x14ac:dyDescent="0.2">
      <c r="A524" s="53" t="s">
        <v>575</v>
      </c>
      <c r="B524" s="53" t="s">
        <v>576</v>
      </c>
      <c r="C524" s="53" t="s">
        <v>182</v>
      </c>
      <c r="D524" s="53" t="s">
        <v>183</v>
      </c>
      <c r="E524" s="53" t="s">
        <v>44</v>
      </c>
      <c r="F524" s="53">
        <v>1018469310</v>
      </c>
      <c r="G524" s="53" t="s">
        <v>592</v>
      </c>
      <c r="H524" s="85">
        <v>3313</v>
      </c>
      <c r="I524" s="86">
        <v>10379</v>
      </c>
      <c r="J524" s="53" t="s">
        <v>98</v>
      </c>
      <c r="K524" s="53">
        <v>1737</v>
      </c>
      <c r="L524" s="55">
        <v>44539</v>
      </c>
      <c r="M524" s="87">
        <v>2000000</v>
      </c>
      <c r="N524" s="57">
        <v>0</v>
      </c>
      <c r="O524" s="88">
        <v>2000000</v>
      </c>
      <c r="P524" s="58"/>
      <c r="Q524" s="58"/>
      <c r="R524" s="58"/>
      <c r="S524" s="58"/>
      <c r="T524" s="58">
        <v>2038</v>
      </c>
      <c r="U524" s="58">
        <v>2000000</v>
      </c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9">
        <f t="shared" si="50"/>
        <v>2000000</v>
      </c>
      <c r="AO524" s="60"/>
      <c r="AP524" s="61"/>
      <c r="AQ524" s="62">
        <f t="shared" si="51"/>
        <v>0</v>
      </c>
      <c r="AR524" s="63" t="s">
        <v>47</v>
      </c>
      <c r="AS524" s="21" t="s">
        <v>48</v>
      </c>
      <c r="AT524" s="21" t="s">
        <v>49</v>
      </c>
      <c r="AU524" s="64"/>
    </row>
    <row r="525" spans="1:47" ht="18" customHeight="1" x14ac:dyDescent="0.2">
      <c r="A525" s="53" t="s">
        <v>575</v>
      </c>
      <c r="B525" s="53" t="s">
        <v>576</v>
      </c>
      <c r="C525" s="53" t="s">
        <v>182</v>
      </c>
      <c r="D525" s="53" t="s">
        <v>183</v>
      </c>
      <c r="E525" s="53" t="s">
        <v>44</v>
      </c>
      <c r="F525" s="53">
        <v>79651839</v>
      </c>
      <c r="G525" s="53" t="s">
        <v>593</v>
      </c>
      <c r="H525" s="85">
        <v>3314</v>
      </c>
      <c r="I525" s="86">
        <v>10398</v>
      </c>
      <c r="J525" s="53" t="s">
        <v>98</v>
      </c>
      <c r="K525" s="53">
        <v>1748</v>
      </c>
      <c r="L525" s="55">
        <v>44540</v>
      </c>
      <c r="M525" s="87">
        <v>2000000</v>
      </c>
      <c r="N525" s="57">
        <v>0</v>
      </c>
      <c r="O525" s="88">
        <v>2000000</v>
      </c>
      <c r="P525" s="58"/>
      <c r="Q525" s="58"/>
      <c r="R525" s="58"/>
      <c r="S525" s="58"/>
      <c r="T525" s="58"/>
      <c r="U525" s="58"/>
      <c r="V525" s="58">
        <v>3016</v>
      </c>
      <c r="W525" s="58">
        <v>2000000</v>
      </c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9">
        <f t="shared" si="50"/>
        <v>2000000</v>
      </c>
      <c r="AO525" s="60"/>
      <c r="AP525" s="61"/>
      <c r="AQ525" s="62">
        <f t="shared" si="51"/>
        <v>0</v>
      </c>
      <c r="AR525" s="63" t="s">
        <v>47</v>
      </c>
      <c r="AS525" s="21" t="s">
        <v>48</v>
      </c>
      <c r="AT525" s="21" t="s">
        <v>49</v>
      </c>
      <c r="AU525" s="64"/>
    </row>
    <row r="526" spans="1:47" ht="18" customHeight="1" x14ac:dyDescent="0.2">
      <c r="A526" s="53" t="s">
        <v>575</v>
      </c>
      <c r="B526" s="53" t="s">
        <v>576</v>
      </c>
      <c r="C526" s="53" t="s">
        <v>182</v>
      </c>
      <c r="D526" s="53" t="s">
        <v>183</v>
      </c>
      <c r="E526" s="53" t="s">
        <v>44</v>
      </c>
      <c r="F526" s="53">
        <v>52589392</v>
      </c>
      <c r="G526" s="53" t="s">
        <v>594</v>
      </c>
      <c r="H526" s="85">
        <v>3316</v>
      </c>
      <c r="I526" s="86">
        <v>10397</v>
      </c>
      <c r="J526" s="53" t="s">
        <v>98</v>
      </c>
      <c r="K526" s="53">
        <v>1745</v>
      </c>
      <c r="L526" s="55">
        <v>44540</v>
      </c>
      <c r="M526" s="87">
        <v>2000000</v>
      </c>
      <c r="N526" s="57">
        <v>0</v>
      </c>
      <c r="O526" s="88">
        <v>2000000</v>
      </c>
      <c r="P526" s="58"/>
      <c r="Q526" s="58"/>
      <c r="R526" s="58"/>
      <c r="S526" s="58"/>
      <c r="T526" s="58"/>
      <c r="U526" s="58"/>
      <c r="V526" s="58">
        <v>3026</v>
      </c>
      <c r="W526" s="58">
        <v>2000000</v>
      </c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9">
        <f t="shared" si="50"/>
        <v>2000000</v>
      </c>
      <c r="AO526" s="60"/>
      <c r="AP526" s="61"/>
      <c r="AQ526" s="62">
        <f t="shared" si="51"/>
        <v>0</v>
      </c>
      <c r="AR526" s="63" t="s">
        <v>47</v>
      </c>
      <c r="AS526" s="21" t="s">
        <v>48</v>
      </c>
      <c r="AT526" s="21" t="s">
        <v>49</v>
      </c>
      <c r="AU526" s="64"/>
    </row>
    <row r="527" spans="1:47" ht="18" customHeight="1" x14ac:dyDescent="0.2">
      <c r="A527" s="53" t="s">
        <v>575</v>
      </c>
      <c r="B527" s="53" t="s">
        <v>576</v>
      </c>
      <c r="C527" s="53" t="s">
        <v>182</v>
      </c>
      <c r="D527" s="53" t="s">
        <v>183</v>
      </c>
      <c r="E527" s="53" t="s">
        <v>44</v>
      </c>
      <c r="F527" s="53">
        <v>1016008773</v>
      </c>
      <c r="G527" s="53" t="s">
        <v>595</v>
      </c>
      <c r="H527" s="85">
        <v>3319</v>
      </c>
      <c r="I527" s="86">
        <v>10412</v>
      </c>
      <c r="J527" s="53" t="s">
        <v>98</v>
      </c>
      <c r="K527" s="53">
        <v>1755</v>
      </c>
      <c r="L527" s="55">
        <v>44540</v>
      </c>
      <c r="M527" s="87">
        <v>2000000</v>
      </c>
      <c r="N527" s="57">
        <v>0</v>
      </c>
      <c r="O527" s="88">
        <v>2000000</v>
      </c>
      <c r="P527" s="58"/>
      <c r="Q527" s="58"/>
      <c r="R527" s="58"/>
      <c r="S527" s="58"/>
      <c r="T527" s="58"/>
      <c r="U527" s="58"/>
      <c r="V527" s="58">
        <v>3021</v>
      </c>
      <c r="W527" s="58">
        <v>2000000</v>
      </c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9">
        <f t="shared" si="50"/>
        <v>2000000</v>
      </c>
      <c r="AO527" s="60"/>
      <c r="AP527" s="61"/>
      <c r="AQ527" s="62">
        <f t="shared" si="51"/>
        <v>0</v>
      </c>
      <c r="AR527" s="63" t="s">
        <v>47</v>
      </c>
      <c r="AS527" s="21" t="s">
        <v>48</v>
      </c>
      <c r="AT527" s="21" t="s">
        <v>49</v>
      </c>
      <c r="AU527" s="64"/>
    </row>
    <row r="528" spans="1:47" ht="18" customHeight="1" x14ac:dyDescent="0.2">
      <c r="A528" s="53" t="s">
        <v>575</v>
      </c>
      <c r="B528" s="53" t="s">
        <v>576</v>
      </c>
      <c r="C528" s="53" t="s">
        <v>182</v>
      </c>
      <c r="D528" s="53" t="s">
        <v>183</v>
      </c>
      <c r="E528" s="53" t="s">
        <v>44</v>
      </c>
      <c r="F528" s="53">
        <v>1032360920</v>
      </c>
      <c r="G528" s="53" t="s">
        <v>596</v>
      </c>
      <c r="H528" s="85">
        <v>3320</v>
      </c>
      <c r="I528" s="86">
        <v>10380</v>
      </c>
      <c r="J528" s="53" t="s">
        <v>98</v>
      </c>
      <c r="K528" s="53">
        <v>1739</v>
      </c>
      <c r="L528" s="55">
        <v>44539</v>
      </c>
      <c r="M528" s="87">
        <v>2000000</v>
      </c>
      <c r="N528" s="57">
        <v>0</v>
      </c>
      <c r="O528" s="88">
        <v>2000000</v>
      </c>
      <c r="P528" s="58"/>
      <c r="Q528" s="58"/>
      <c r="R528" s="58"/>
      <c r="S528" s="58"/>
      <c r="T528" s="58">
        <v>2033</v>
      </c>
      <c r="U528" s="58">
        <v>2000000</v>
      </c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9">
        <f t="shared" ref="AN528:AN591" si="60">+Q528+S528+U528+W528+Y528+AA528+AC528+AE528+AG528+AI528+AK528+AM528</f>
        <v>2000000</v>
      </c>
      <c r="AO528" s="60"/>
      <c r="AP528" s="61"/>
      <c r="AQ528" s="62">
        <f t="shared" ref="AQ528:AQ591" si="61">+O528-AN528-AP528</f>
        <v>0</v>
      </c>
      <c r="AR528" s="63" t="s">
        <v>47</v>
      </c>
      <c r="AS528" s="21" t="s">
        <v>48</v>
      </c>
      <c r="AT528" s="21" t="s">
        <v>49</v>
      </c>
      <c r="AU528" s="64"/>
    </row>
    <row r="529" spans="1:51" ht="18" customHeight="1" x14ac:dyDescent="0.2">
      <c r="A529" s="53" t="s">
        <v>575</v>
      </c>
      <c r="B529" s="53" t="s">
        <v>576</v>
      </c>
      <c r="C529" s="53" t="s">
        <v>182</v>
      </c>
      <c r="D529" s="53" t="s">
        <v>183</v>
      </c>
      <c r="E529" s="53" t="s">
        <v>90</v>
      </c>
      <c r="F529" s="53">
        <v>900127634</v>
      </c>
      <c r="G529" s="53" t="s">
        <v>591</v>
      </c>
      <c r="H529" s="85">
        <v>3352</v>
      </c>
      <c r="I529" s="86">
        <v>10396</v>
      </c>
      <c r="J529" s="53" t="s">
        <v>98</v>
      </c>
      <c r="K529" s="53">
        <v>1744</v>
      </c>
      <c r="L529" s="55">
        <v>44540</v>
      </c>
      <c r="M529" s="91">
        <v>69275000</v>
      </c>
      <c r="N529" s="57">
        <v>0</v>
      </c>
      <c r="O529" s="88">
        <v>69275000</v>
      </c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>
        <v>5690</v>
      </c>
      <c r="AA529" s="58">
        <v>69275000</v>
      </c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9">
        <f t="shared" si="60"/>
        <v>69275000</v>
      </c>
      <c r="AO529" s="60"/>
      <c r="AP529" s="61"/>
      <c r="AQ529" s="62">
        <f t="shared" si="61"/>
        <v>0</v>
      </c>
      <c r="AR529" s="63" t="s">
        <v>47</v>
      </c>
      <c r="AS529" s="21" t="s">
        <v>48</v>
      </c>
      <c r="AT529" s="21" t="s">
        <v>49</v>
      </c>
      <c r="AU529" s="64"/>
    </row>
    <row r="530" spans="1:51" ht="18" customHeight="1" x14ac:dyDescent="0.2">
      <c r="A530" s="53" t="s">
        <v>575</v>
      </c>
      <c r="B530" s="53" t="s">
        <v>576</v>
      </c>
      <c r="C530" s="53" t="s">
        <v>182</v>
      </c>
      <c r="D530" s="53" t="s">
        <v>183</v>
      </c>
      <c r="E530" s="53" t="s">
        <v>90</v>
      </c>
      <c r="F530" s="53">
        <v>900787866</v>
      </c>
      <c r="G530" s="53" t="s">
        <v>597</v>
      </c>
      <c r="H530" s="85">
        <v>3380</v>
      </c>
      <c r="I530" s="86">
        <v>10406</v>
      </c>
      <c r="J530" s="53" t="s">
        <v>98</v>
      </c>
      <c r="K530" s="53">
        <v>1752</v>
      </c>
      <c r="L530" s="55">
        <v>44540</v>
      </c>
      <c r="M530" s="128">
        <v>25000000</v>
      </c>
      <c r="N530" s="57">
        <v>0</v>
      </c>
      <c r="O530" s="88">
        <v>25000000</v>
      </c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>
        <v>12858</v>
      </c>
      <c r="AK530" s="58">
        <v>25000000</v>
      </c>
      <c r="AL530" s="58"/>
      <c r="AM530" s="58"/>
      <c r="AN530" s="59">
        <f t="shared" si="60"/>
        <v>25000000</v>
      </c>
      <c r="AO530" s="60"/>
      <c r="AP530" s="61"/>
      <c r="AQ530" s="62">
        <f t="shared" si="61"/>
        <v>0</v>
      </c>
      <c r="AR530" s="63" t="s">
        <v>47</v>
      </c>
      <c r="AS530" s="21" t="s">
        <v>48</v>
      </c>
      <c r="AT530" s="21" t="s">
        <v>49</v>
      </c>
      <c r="AU530" s="64"/>
    </row>
    <row r="531" spans="1:51" ht="18" customHeight="1" x14ac:dyDescent="0.2">
      <c r="A531" s="53" t="s">
        <v>575</v>
      </c>
      <c r="B531" s="53" t="s">
        <v>576</v>
      </c>
      <c r="C531" s="53" t="s">
        <v>185</v>
      </c>
      <c r="D531" s="53" t="s">
        <v>186</v>
      </c>
      <c r="E531" s="53" t="s">
        <v>44</v>
      </c>
      <c r="F531" s="53">
        <v>79382488</v>
      </c>
      <c r="G531" s="53" t="s">
        <v>598</v>
      </c>
      <c r="H531" s="85">
        <v>1628</v>
      </c>
      <c r="I531" s="86">
        <v>4360</v>
      </c>
      <c r="J531" s="53" t="s">
        <v>46</v>
      </c>
      <c r="K531" s="53">
        <v>116</v>
      </c>
      <c r="L531" s="55">
        <v>44341</v>
      </c>
      <c r="M531" s="87">
        <v>1000000</v>
      </c>
      <c r="N531" s="57">
        <v>0</v>
      </c>
      <c r="O531" s="88">
        <v>1000000</v>
      </c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9">
        <f t="shared" si="60"/>
        <v>0</v>
      </c>
      <c r="AO531" s="60">
        <v>44652</v>
      </c>
      <c r="AP531" s="61">
        <v>1000000</v>
      </c>
      <c r="AQ531" s="62">
        <f t="shared" si="61"/>
        <v>0</v>
      </c>
      <c r="AR531" s="63" t="s">
        <v>47</v>
      </c>
      <c r="AS531" s="21" t="s">
        <v>48</v>
      </c>
      <c r="AT531" s="21" t="s">
        <v>49</v>
      </c>
      <c r="AU531" s="64"/>
    </row>
    <row r="532" spans="1:51" ht="18" customHeight="1" x14ac:dyDescent="0.2">
      <c r="A532" s="53" t="s">
        <v>575</v>
      </c>
      <c r="B532" s="53" t="s">
        <v>576</v>
      </c>
      <c r="C532" s="53" t="s">
        <v>194</v>
      </c>
      <c r="D532" s="53" t="s">
        <v>195</v>
      </c>
      <c r="E532" s="53" t="s">
        <v>44</v>
      </c>
      <c r="F532" s="53">
        <v>79134027</v>
      </c>
      <c r="G532" s="53" t="s">
        <v>599</v>
      </c>
      <c r="H532" s="85">
        <v>1260</v>
      </c>
      <c r="I532" s="129">
        <v>3888</v>
      </c>
      <c r="J532" s="53" t="s">
        <v>46</v>
      </c>
      <c r="K532" s="53">
        <v>51</v>
      </c>
      <c r="L532" s="55">
        <v>44291</v>
      </c>
      <c r="M532" s="87">
        <v>1487500</v>
      </c>
      <c r="N532" s="57">
        <v>0</v>
      </c>
      <c r="O532" s="88">
        <v>1487500</v>
      </c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9">
        <f t="shared" si="60"/>
        <v>0</v>
      </c>
      <c r="AO532" s="60">
        <v>44699</v>
      </c>
      <c r="AP532" s="61">
        <v>1487500</v>
      </c>
      <c r="AQ532" s="62">
        <f t="shared" si="61"/>
        <v>0</v>
      </c>
      <c r="AR532" s="63" t="s">
        <v>47</v>
      </c>
      <c r="AS532" s="21" t="s">
        <v>48</v>
      </c>
      <c r="AT532" s="21" t="s">
        <v>49</v>
      </c>
      <c r="AU532" s="64"/>
    </row>
    <row r="533" spans="1:51" ht="18" customHeight="1" x14ac:dyDescent="0.2">
      <c r="A533" s="53" t="s">
        <v>575</v>
      </c>
      <c r="B533" s="53" t="s">
        <v>576</v>
      </c>
      <c r="C533" s="53" t="s">
        <v>349</v>
      </c>
      <c r="D533" s="53" t="s">
        <v>350</v>
      </c>
      <c r="E533" s="53" t="s">
        <v>44</v>
      </c>
      <c r="F533" s="53">
        <v>1026281485</v>
      </c>
      <c r="G533" s="53" t="s">
        <v>600</v>
      </c>
      <c r="H533" s="85">
        <v>3323</v>
      </c>
      <c r="I533" s="86">
        <v>10382</v>
      </c>
      <c r="J533" s="53" t="s">
        <v>98</v>
      </c>
      <c r="K533" s="53">
        <v>1740</v>
      </c>
      <c r="L533" s="55">
        <v>44539</v>
      </c>
      <c r="M533" s="87">
        <v>4850000</v>
      </c>
      <c r="N533" s="57">
        <v>0</v>
      </c>
      <c r="O533" s="88">
        <v>4850000</v>
      </c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9">
        <f t="shared" si="60"/>
        <v>0</v>
      </c>
      <c r="AO533" s="60">
        <v>44775</v>
      </c>
      <c r="AP533" s="61">
        <v>4850000</v>
      </c>
      <c r="AQ533" s="62">
        <f t="shared" si="61"/>
        <v>0</v>
      </c>
      <c r="AR533" s="63" t="s">
        <v>47</v>
      </c>
      <c r="AS533" s="21" t="s">
        <v>48</v>
      </c>
      <c r="AT533" s="21" t="s">
        <v>49</v>
      </c>
      <c r="AU533" s="64"/>
    </row>
    <row r="534" spans="1:51" ht="18" customHeight="1" x14ac:dyDescent="0.2">
      <c r="A534" s="53" t="s">
        <v>575</v>
      </c>
      <c r="B534" s="53" t="s">
        <v>576</v>
      </c>
      <c r="C534" s="53" t="s">
        <v>349</v>
      </c>
      <c r="D534" s="53" t="s">
        <v>350</v>
      </c>
      <c r="E534" s="53" t="s">
        <v>44</v>
      </c>
      <c r="F534" s="53">
        <v>79856744</v>
      </c>
      <c r="G534" s="53" t="s">
        <v>601</v>
      </c>
      <c r="H534" s="85">
        <v>3324</v>
      </c>
      <c r="I534" s="86">
        <v>10429</v>
      </c>
      <c r="J534" s="53" t="s">
        <v>98</v>
      </c>
      <c r="K534" s="53">
        <v>1761</v>
      </c>
      <c r="L534" s="55">
        <v>44543</v>
      </c>
      <c r="M534" s="87">
        <v>4850000</v>
      </c>
      <c r="N534" s="57">
        <v>0</v>
      </c>
      <c r="O534" s="88">
        <v>4850000</v>
      </c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9">
        <f t="shared" si="60"/>
        <v>0</v>
      </c>
      <c r="AO534" s="60">
        <v>44630</v>
      </c>
      <c r="AP534" s="61">
        <v>4850000</v>
      </c>
      <c r="AQ534" s="62">
        <f t="shared" si="61"/>
        <v>0</v>
      </c>
      <c r="AR534" s="63" t="s">
        <v>47</v>
      </c>
      <c r="AS534" s="21" t="s">
        <v>48</v>
      </c>
      <c r="AT534" s="21" t="s">
        <v>49</v>
      </c>
      <c r="AU534" s="64"/>
    </row>
    <row r="535" spans="1:51" ht="18" customHeight="1" x14ac:dyDescent="0.2">
      <c r="A535" s="53" t="s">
        <v>575</v>
      </c>
      <c r="B535" s="53" t="s">
        <v>576</v>
      </c>
      <c r="C535" s="53" t="s">
        <v>349</v>
      </c>
      <c r="D535" s="53" t="s">
        <v>350</v>
      </c>
      <c r="E535" s="53" t="s">
        <v>90</v>
      </c>
      <c r="F535" s="53">
        <v>800116217</v>
      </c>
      <c r="G535" s="53" t="s">
        <v>602</v>
      </c>
      <c r="H535" s="85">
        <v>3327</v>
      </c>
      <c r="I535" s="86">
        <v>10440</v>
      </c>
      <c r="J535" s="53" t="s">
        <v>113</v>
      </c>
      <c r="K535" s="53">
        <v>1770</v>
      </c>
      <c r="L535" s="55">
        <v>44544</v>
      </c>
      <c r="M535" s="87">
        <v>23810000</v>
      </c>
      <c r="N535" s="57">
        <v>0</v>
      </c>
      <c r="O535" s="88">
        <v>23810000</v>
      </c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>
        <v>11233</v>
      </c>
      <c r="AI535" s="58">
        <v>23810000</v>
      </c>
      <c r="AJ535" s="58"/>
      <c r="AK535" s="58"/>
      <c r="AL535" s="58"/>
      <c r="AM535" s="58"/>
      <c r="AN535" s="59">
        <f t="shared" si="60"/>
        <v>23810000</v>
      </c>
      <c r="AO535" s="60"/>
      <c r="AP535" s="61"/>
      <c r="AQ535" s="62">
        <f t="shared" si="61"/>
        <v>0</v>
      </c>
      <c r="AR535" s="63" t="s">
        <v>47</v>
      </c>
      <c r="AS535" s="21" t="s">
        <v>48</v>
      </c>
      <c r="AT535" s="21" t="s">
        <v>49</v>
      </c>
      <c r="AU535" s="64"/>
    </row>
    <row r="536" spans="1:51" ht="18" customHeight="1" x14ac:dyDescent="0.2">
      <c r="A536" s="53" t="s">
        <v>575</v>
      </c>
      <c r="B536" s="53" t="s">
        <v>576</v>
      </c>
      <c r="C536" s="53" t="s">
        <v>349</v>
      </c>
      <c r="D536" s="53" t="s">
        <v>350</v>
      </c>
      <c r="E536" s="53" t="s">
        <v>44</v>
      </c>
      <c r="F536" s="53">
        <v>1018421413</v>
      </c>
      <c r="G536" s="53" t="s">
        <v>603</v>
      </c>
      <c r="H536" s="85">
        <v>3339</v>
      </c>
      <c r="I536" s="86">
        <v>10428</v>
      </c>
      <c r="J536" s="53" t="s">
        <v>98</v>
      </c>
      <c r="K536" s="53">
        <v>1759</v>
      </c>
      <c r="L536" s="55">
        <v>44543</v>
      </c>
      <c r="M536" s="87">
        <v>4850000</v>
      </c>
      <c r="N536" s="57">
        <v>0</v>
      </c>
      <c r="O536" s="88">
        <v>4850000</v>
      </c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>
        <v>7164</v>
      </c>
      <c r="AC536" s="58">
        <v>4850000</v>
      </c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9">
        <f t="shared" si="60"/>
        <v>4850000</v>
      </c>
      <c r="AO536" s="60"/>
      <c r="AP536" s="61"/>
      <c r="AQ536" s="62">
        <f t="shared" si="61"/>
        <v>0</v>
      </c>
      <c r="AR536" s="63" t="s">
        <v>47</v>
      </c>
      <c r="AS536" s="21" t="s">
        <v>48</v>
      </c>
      <c r="AT536" s="21" t="s">
        <v>49</v>
      </c>
      <c r="AU536" s="64"/>
    </row>
    <row r="537" spans="1:51" ht="18" customHeight="1" x14ac:dyDescent="0.2">
      <c r="A537" s="53" t="s">
        <v>575</v>
      </c>
      <c r="B537" s="53" t="s">
        <v>576</v>
      </c>
      <c r="C537" s="53" t="s">
        <v>349</v>
      </c>
      <c r="D537" s="53" t="s">
        <v>350</v>
      </c>
      <c r="E537" s="53" t="s">
        <v>44</v>
      </c>
      <c r="F537" s="53">
        <v>17657933</v>
      </c>
      <c r="G537" s="53" t="s">
        <v>604</v>
      </c>
      <c r="H537" s="85">
        <v>3384</v>
      </c>
      <c r="I537" s="86">
        <v>10414</v>
      </c>
      <c r="J537" s="53" t="s">
        <v>98</v>
      </c>
      <c r="K537" s="53">
        <v>1757</v>
      </c>
      <c r="L537" s="55">
        <v>44540</v>
      </c>
      <c r="M537" s="87">
        <v>4860000</v>
      </c>
      <c r="N537" s="57">
        <v>0</v>
      </c>
      <c r="O537" s="88">
        <v>4860000</v>
      </c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>
        <v>7166</v>
      </c>
      <c r="AC537" s="58">
        <v>4860000</v>
      </c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9">
        <f t="shared" si="60"/>
        <v>4860000</v>
      </c>
      <c r="AO537" s="60"/>
      <c r="AP537" s="61"/>
      <c r="AQ537" s="62">
        <f t="shared" si="61"/>
        <v>0</v>
      </c>
      <c r="AR537" s="63" t="s">
        <v>47</v>
      </c>
      <c r="AS537" s="21" t="s">
        <v>48</v>
      </c>
      <c r="AT537" s="21" t="s">
        <v>49</v>
      </c>
      <c r="AU537" s="64"/>
    </row>
    <row r="538" spans="1:51" s="125" customFormat="1" ht="17.25" customHeight="1" x14ac:dyDescent="0.2">
      <c r="A538" s="66" t="str">
        <f>+A537</f>
        <v>3-01-002-02-02-03-0005-061</v>
      </c>
      <c r="B538" s="66" t="str">
        <f>+B537</f>
        <v>Servicios de organizacion y asistencia de convenciones y ferias</v>
      </c>
      <c r="C538" s="66"/>
      <c r="D538" s="66"/>
      <c r="E538" s="66"/>
      <c r="F538" s="66"/>
      <c r="G538" s="66"/>
      <c r="H538" s="67"/>
      <c r="I538" s="68"/>
      <c r="J538" s="66"/>
      <c r="K538" s="66"/>
      <c r="L538" s="69"/>
      <c r="M538" s="70"/>
      <c r="N538" s="71" t="str">
        <f>+B538</f>
        <v>Servicios de organizacion y asistencia de convenciones y ferias</v>
      </c>
      <c r="O538" s="72">
        <f>SUM(O505:O537)</f>
        <v>255820500</v>
      </c>
      <c r="P538" s="72">
        <f t="shared" ref="P538:AQ538" si="62">SUM(P505:P537)</f>
        <v>0</v>
      </c>
      <c r="Q538" s="72">
        <f t="shared" si="62"/>
        <v>0</v>
      </c>
      <c r="R538" s="72">
        <f t="shared" si="62"/>
        <v>0</v>
      </c>
      <c r="S538" s="72">
        <f t="shared" si="62"/>
        <v>0</v>
      </c>
      <c r="T538" s="72">
        <f t="shared" si="62"/>
        <v>25171</v>
      </c>
      <c r="U538" s="72">
        <f t="shared" si="62"/>
        <v>57188000</v>
      </c>
      <c r="V538" s="72">
        <f t="shared" si="62"/>
        <v>33210</v>
      </c>
      <c r="W538" s="72">
        <f t="shared" si="62"/>
        <v>23150000</v>
      </c>
      <c r="X538" s="72">
        <f t="shared" si="62"/>
        <v>0</v>
      </c>
      <c r="Y538" s="72">
        <f t="shared" si="62"/>
        <v>0</v>
      </c>
      <c r="Z538" s="72">
        <f t="shared" si="62"/>
        <v>5690</v>
      </c>
      <c r="AA538" s="72">
        <f t="shared" si="62"/>
        <v>69275000</v>
      </c>
      <c r="AB538" s="72">
        <f t="shared" si="62"/>
        <v>14330</v>
      </c>
      <c r="AC538" s="72">
        <f t="shared" si="62"/>
        <v>9710000</v>
      </c>
      <c r="AD538" s="72">
        <f t="shared" si="62"/>
        <v>16975</v>
      </c>
      <c r="AE538" s="72">
        <f t="shared" si="62"/>
        <v>35500000</v>
      </c>
      <c r="AF538" s="72">
        <f t="shared" si="62"/>
        <v>0</v>
      </c>
      <c r="AG538" s="72">
        <f t="shared" si="62"/>
        <v>0</v>
      </c>
      <c r="AH538" s="72">
        <f t="shared" si="62"/>
        <v>11233</v>
      </c>
      <c r="AI538" s="72">
        <f t="shared" si="62"/>
        <v>23810000</v>
      </c>
      <c r="AJ538" s="72">
        <f t="shared" si="62"/>
        <v>12858</v>
      </c>
      <c r="AK538" s="72">
        <f t="shared" si="62"/>
        <v>25000000</v>
      </c>
      <c r="AL538" s="72">
        <f t="shared" si="62"/>
        <v>0</v>
      </c>
      <c r="AM538" s="72">
        <f t="shared" si="62"/>
        <v>0</v>
      </c>
      <c r="AN538" s="72">
        <f t="shared" si="62"/>
        <v>243633000</v>
      </c>
      <c r="AO538" s="72">
        <f t="shared" si="62"/>
        <v>178756</v>
      </c>
      <c r="AP538" s="72">
        <f t="shared" si="62"/>
        <v>12187500</v>
      </c>
      <c r="AQ538" s="72">
        <f t="shared" si="62"/>
        <v>0</v>
      </c>
      <c r="AR538" s="63"/>
      <c r="AT538" s="130"/>
      <c r="AU538" s="64"/>
      <c r="AW538" s="21"/>
      <c r="AX538" s="21"/>
      <c r="AY538" s="21"/>
    </row>
    <row r="539" spans="1:51" s="116" customFormat="1" ht="18" customHeight="1" x14ac:dyDescent="0.2">
      <c r="A539" s="79" t="s">
        <v>605</v>
      </c>
      <c r="B539" s="79" t="s">
        <v>606</v>
      </c>
      <c r="C539" s="79" t="s">
        <v>103</v>
      </c>
      <c r="D539" s="79" t="s">
        <v>104</v>
      </c>
      <c r="E539" s="79" t="s">
        <v>90</v>
      </c>
      <c r="F539" s="79">
        <v>444444253</v>
      </c>
      <c r="G539" s="79" t="s">
        <v>607</v>
      </c>
      <c r="H539" s="65">
        <v>1763</v>
      </c>
      <c r="I539" s="131">
        <v>4682</v>
      </c>
      <c r="J539" s="79" t="s">
        <v>98</v>
      </c>
      <c r="K539" s="79">
        <v>1021</v>
      </c>
      <c r="L539" s="124">
        <v>44300</v>
      </c>
      <c r="M539" s="56">
        <v>1000000</v>
      </c>
      <c r="N539" s="57">
        <v>351981</v>
      </c>
      <c r="O539" s="88">
        <v>648019</v>
      </c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9">
        <f t="shared" si="60"/>
        <v>0</v>
      </c>
      <c r="AO539" s="60"/>
      <c r="AP539" s="61"/>
      <c r="AQ539" s="62">
        <f t="shared" si="61"/>
        <v>648019</v>
      </c>
      <c r="AR539" s="63" t="s">
        <v>47</v>
      </c>
      <c r="AS539" s="116" t="s">
        <v>48</v>
      </c>
      <c r="AT539" s="116" t="s">
        <v>49</v>
      </c>
      <c r="AU539" s="64"/>
      <c r="AW539" s="21"/>
      <c r="AX539" s="21"/>
      <c r="AY539" s="21"/>
    </row>
    <row r="540" spans="1:51" s="116" customFormat="1" ht="18" customHeight="1" x14ac:dyDescent="0.2">
      <c r="A540" s="79" t="s">
        <v>605</v>
      </c>
      <c r="B540" s="79" t="s">
        <v>606</v>
      </c>
      <c r="C540" s="79" t="s">
        <v>103</v>
      </c>
      <c r="D540" s="79" t="s">
        <v>104</v>
      </c>
      <c r="E540" s="79" t="s">
        <v>90</v>
      </c>
      <c r="F540" s="79">
        <v>860040022</v>
      </c>
      <c r="G540" s="79" t="s">
        <v>608</v>
      </c>
      <c r="H540" s="65">
        <v>3164</v>
      </c>
      <c r="I540" s="65">
        <v>10438</v>
      </c>
      <c r="J540" s="79" t="s">
        <v>113</v>
      </c>
      <c r="K540" s="79">
        <v>1771</v>
      </c>
      <c r="L540" s="124">
        <v>44544</v>
      </c>
      <c r="M540" s="75">
        <v>1081146</v>
      </c>
      <c r="N540" s="57">
        <v>0</v>
      </c>
      <c r="O540" s="88">
        <v>1081146</v>
      </c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>
        <v>8417</v>
      </c>
      <c r="AE540" s="58">
        <v>1081146</v>
      </c>
      <c r="AF540" s="58"/>
      <c r="AG540" s="58"/>
      <c r="AH540" s="58"/>
      <c r="AI540" s="58"/>
      <c r="AJ540" s="58"/>
      <c r="AK540" s="58"/>
      <c r="AL540" s="58"/>
      <c r="AM540" s="58"/>
      <c r="AN540" s="59">
        <f t="shared" si="60"/>
        <v>1081146</v>
      </c>
      <c r="AO540" s="60"/>
      <c r="AP540" s="61"/>
      <c r="AQ540" s="62">
        <f t="shared" si="61"/>
        <v>0</v>
      </c>
      <c r="AR540" s="63" t="s">
        <v>47</v>
      </c>
      <c r="AS540" s="116" t="s">
        <v>48</v>
      </c>
      <c r="AT540" s="116" t="s">
        <v>49</v>
      </c>
      <c r="AU540" s="64"/>
      <c r="AW540" s="21"/>
      <c r="AX540" s="21"/>
      <c r="AY540" s="21"/>
    </row>
    <row r="541" spans="1:51" s="116" customFormat="1" ht="18" customHeight="1" x14ac:dyDescent="0.2">
      <c r="A541" s="79" t="s">
        <v>605</v>
      </c>
      <c r="B541" s="79" t="s">
        <v>606</v>
      </c>
      <c r="C541" s="79" t="s">
        <v>103</v>
      </c>
      <c r="D541" s="79" t="s">
        <v>104</v>
      </c>
      <c r="E541" s="79" t="s">
        <v>90</v>
      </c>
      <c r="F541" s="79">
        <v>800094574</v>
      </c>
      <c r="G541" s="79" t="s">
        <v>609</v>
      </c>
      <c r="H541" s="65">
        <v>3245</v>
      </c>
      <c r="I541" s="65">
        <v>10432</v>
      </c>
      <c r="J541" s="79" t="s">
        <v>98</v>
      </c>
      <c r="K541" s="79">
        <v>1766</v>
      </c>
      <c r="L541" s="124">
        <v>44543</v>
      </c>
      <c r="M541" s="56">
        <v>1106700</v>
      </c>
      <c r="N541" s="57">
        <v>0</v>
      </c>
      <c r="O541" s="88">
        <v>1106700</v>
      </c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>
        <v>7201</v>
      </c>
      <c r="AC541" s="58">
        <v>1106700</v>
      </c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9">
        <f t="shared" si="60"/>
        <v>1106700</v>
      </c>
      <c r="AO541" s="60"/>
      <c r="AP541" s="61"/>
      <c r="AQ541" s="62">
        <f t="shared" si="61"/>
        <v>0</v>
      </c>
      <c r="AR541" s="63" t="s">
        <v>47</v>
      </c>
      <c r="AS541" s="116" t="s">
        <v>48</v>
      </c>
      <c r="AT541" s="116" t="s">
        <v>49</v>
      </c>
      <c r="AU541" s="64"/>
      <c r="AW541" s="21"/>
      <c r="AX541" s="21"/>
      <c r="AY541" s="21"/>
    </row>
    <row r="542" spans="1:51" s="125" customFormat="1" ht="17.25" customHeight="1" x14ac:dyDescent="0.2">
      <c r="A542" s="66" t="str">
        <f>+A541</f>
        <v>3-01-002-02-02-03-0005-062</v>
      </c>
      <c r="B542" s="66" t="str">
        <f>+B541</f>
        <v>Membresias</v>
      </c>
      <c r="C542" s="66"/>
      <c r="D542" s="66"/>
      <c r="E542" s="66"/>
      <c r="F542" s="66"/>
      <c r="G542" s="66"/>
      <c r="H542" s="67"/>
      <c r="I542" s="68"/>
      <c r="J542" s="66"/>
      <c r="K542" s="66"/>
      <c r="L542" s="69"/>
      <c r="M542" s="70"/>
      <c r="N542" s="71" t="str">
        <f>+B542</f>
        <v>Membresias</v>
      </c>
      <c r="O542" s="72">
        <f>SUM(O539:O541)</f>
        <v>2835865</v>
      </c>
      <c r="P542" s="72">
        <f t="shared" ref="P542:AQ542" si="63">SUM(P539:P541)</f>
        <v>0</v>
      </c>
      <c r="Q542" s="72">
        <f t="shared" si="63"/>
        <v>0</v>
      </c>
      <c r="R542" s="72">
        <f t="shared" si="63"/>
        <v>0</v>
      </c>
      <c r="S542" s="72">
        <f t="shared" si="63"/>
        <v>0</v>
      </c>
      <c r="T542" s="72">
        <f t="shared" si="63"/>
        <v>0</v>
      </c>
      <c r="U542" s="72">
        <f t="shared" si="63"/>
        <v>0</v>
      </c>
      <c r="V542" s="72">
        <f t="shared" si="63"/>
        <v>0</v>
      </c>
      <c r="W542" s="72">
        <f t="shared" si="63"/>
        <v>0</v>
      </c>
      <c r="X542" s="72">
        <f t="shared" si="63"/>
        <v>0</v>
      </c>
      <c r="Y542" s="72">
        <f t="shared" si="63"/>
        <v>0</v>
      </c>
      <c r="Z542" s="72">
        <f t="shared" si="63"/>
        <v>0</v>
      </c>
      <c r="AA542" s="72">
        <f t="shared" si="63"/>
        <v>0</v>
      </c>
      <c r="AB542" s="72">
        <f t="shared" si="63"/>
        <v>7201</v>
      </c>
      <c r="AC542" s="72">
        <f t="shared" si="63"/>
        <v>1106700</v>
      </c>
      <c r="AD542" s="72">
        <f t="shared" si="63"/>
        <v>8417</v>
      </c>
      <c r="AE542" s="72">
        <f t="shared" si="63"/>
        <v>1081146</v>
      </c>
      <c r="AF542" s="72">
        <f t="shared" si="63"/>
        <v>0</v>
      </c>
      <c r="AG542" s="72">
        <f t="shared" si="63"/>
        <v>0</v>
      </c>
      <c r="AH542" s="72">
        <f t="shared" si="63"/>
        <v>0</v>
      </c>
      <c r="AI542" s="72">
        <f t="shared" si="63"/>
        <v>0</v>
      </c>
      <c r="AJ542" s="72">
        <f t="shared" si="63"/>
        <v>0</v>
      </c>
      <c r="AK542" s="72">
        <f t="shared" si="63"/>
        <v>0</v>
      </c>
      <c r="AL542" s="72">
        <f t="shared" si="63"/>
        <v>0</v>
      </c>
      <c r="AM542" s="72">
        <f t="shared" si="63"/>
        <v>0</v>
      </c>
      <c r="AN542" s="72">
        <f t="shared" si="63"/>
        <v>2187846</v>
      </c>
      <c r="AO542" s="72">
        <f t="shared" si="63"/>
        <v>0</v>
      </c>
      <c r="AP542" s="72">
        <f t="shared" si="63"/>
        <v>0</v>
      </c>
      <c r="AQ542" s="72">
        <f t="shared" si="63"/>
        <v>648019</v>
      </c>
      <c r="AR542" s="63"/>
      <c r="AT542" s="130"/>
      <c r="AU542" s="64"/>
      <c r="AW542" s="21"/>
      <c r="AX542" s="21"/>
      <c r="AY542" s="21"/>
    </row>
    <row r="543" spans="1:51" s="116" customFormat="1" x14ac:dyDescent="0.2">
      <c r="A543" s="79" t="s">
        <v>610</v>
      </c>
      <c r="B543" s="79" t="s">
        <v>611</v>
      </c>
      <c r="C543" s="79" t="s">
        <v>54</v>
      </c>
      <c r="D543" s="79" t="s">
        <v>43</v>
      </c>
      <c r="E543" s="79" t="s">
        <v>90</v>
      </c>
      <c r="F543" s="79">
        <v>900867847</v>
      </c>
      <c r="G543" s="79" t="s">
        <v>612</v>
      </c>
      <c r="H543" s="132">
        <v>1780</v>
      </c>
      <c r="I543" s="132">
        <v>6431</v>
      </c>
      <c r="J543" s="79" t="s">
        <v>98</v>
      </c>
      <c r="K543" s="79">
        <v>1500</v>
      </c>
      <c r="L543" s="124">
        <v>44434</v>
      </c>
      <c r="M543" s="108">
        <v>63569800</v>
      </c>
      <c r="N543" s="57">
        <v>33572280</v>
      </c>
      <c r="O543" s="109">
        <v>29997520</v>
      </c>
      <c r="P543" s="58"/>
      <c r="Q543" s="58"/>
      <c r="R543" s="58">
        <v>797</v>
      </c>
      <c r="S543" s="58">
        <v>18373600</v>
      </c>
      <c r="T543" s="58"/>
      <c r="U543" s="58"/>
      <c r="V543" s="58"/>
      <c r="W543" s="58"/>
      <c r="X543" s="58">
        <v>4461</v>
      </c>
      <c r="Y543" s="58">
        <v>11623918</v>
      </c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9">
        <f t="shared" si="60"/>
        <v>29997518</v>
      </c>
      <c r="AO543" s="60"/>
      <c r="AP543" s="61"/>
      <c r="AQ543" s="62">
        <f t="shared" si="61"/>
        <v>2</v>
      </c>
      <c r="AR543" s="63" t="s">
        <v>47</v>
      </c>
      <c r="AS543" s="116" t="s">
        <v>114</v>
      </c>
      <c r="AT543" s="116" t="s">
        <v>115</v>
      </c>
      <c r="AU543" s="64"/>
      <c r="AW543" s="21"/>
      <c r="AX543" s="21"/>
      <c r="AY543" s="21"/>
    </row>
    <row r="544" spans="1:51" s="125" customFormat="1" ht="17.25" customHeight="1" x14ac:dyDescent="0.2">
      <c r="A544" s="66" t="str">
        <f>+A543</f>
        <v>3-01-002-02-02-03-0006-01</v>
      </c>
      <c r="B544" s="66" t="str">
        <f>+B543</f>
        <v>Servicios de mantenimiento y reparacion de productos metalicos elaborados, excepto maquinaria y equipo</v>
      </c>
      <c r="C544" s="66"/>
      <c r="D544" s="66"/>
      <c r="E544" s="66"/>
      <c r="F544" s="66"/>
      <c r="G544" s="66"/>
      <c r="H544" s="67"/>
      <c r="I544" s="68"/>
      <c r="J544" s="66"/>
      <c r="K544" s="66"/>
      <c r="L544" s="69"/>
      <c r="M544" s="70"/>
      <c r="N544" s="71" t="str">
        <f>+B544</f>
        <v>Servicios de mantenimiento y reparacion de productos metalicos elaborados, excepto maquinaria y equipo</v>
      </c>
      <c r="O544" s="72">
        <f>SUM(O543)</f>
        <v>29997520</v>
      </c>
      <c r="P544" s="72">
        <f t="shared" ref="P544:AQ544" si="64">SUM(P543)</f>
        <v>0</v>
      </c>
      <c r="Q544" s="72">
        <f t="shared" si="64"/>
        <v>0</v>
      </c>
      <c r="R544" s="72">
        <f t="shared" si="64"/>
        <v>797</v>
      </c>
      <c r="S544" s="72">
        <f t="shared" si="64"/>
        <v>18373600</v>
      </c>
      <c r="T544" s="72">
        <f t="shared" si="64"/>
        <v>0</v>
      </c>
      <c r="U544" s="72">
        <f t="shared" si="64"/>
        <v>0</v>
      </c>
      <c r="V544" s="72">
        <f t="shared" si="64"/>
        <v>0</v>
      </c>
      <c r="W544" s="72">
        <f t="shared" si="64"/>
        <v>0</v>
      </c>
      <c r="X544" s="72">
        <f t="shared" si="64"/>
        <v>4461</v>
      </c>
      <c r="Y544" s="72">
        <f t="shared" si="64"/>
        <v>11623918</v>
      </c>
      <c r="Z544" s="72">
        <f t="shared" si="64"/>
        <v>0</v>
      </c>
      <c r="AA544" s="72">
        <f t="shared" si="64"/>
        <v>0</v>
      </c>
      <c r="AB544" s="72">
        <f t="shared" si="64"/>
        <v>0</v>
      </c>
      <c r="AC544" s="72">
        <f t="shared" si="64"/>
        <v>0</v>
      </c>
      <c r="AD544" s="72">
        <f t="shared" si="64"/>
        <v>0</v>
      </c>
      <c r="AE544" s="72">
        <f t="shared" si="64"/>
        <v>0</v>
      </c>
      <c r="AF544" s="72">
        <f t="shared" si="64"/>
        <v>0</v>
      </c>
      <c r="AG544" s="72">
        <f t="shared" si="64"/>
        <v>0</v>
      </c>
      <c r="AH544" s="72">
        <f t="shared" si="64"/>
        <v>0</v>
      </c>
      <c r="AI544" s="72">
        <f t="shared" si="64"/>
        <v>0</v>
      </c>
      <c r="AJ544" s="72">
        <f t="shared" si="64"/>
        <v>0</v>
      </c>
      <c r="AK544" s="72">
        <f t="shared" si="64"/>
        <v>0</v>
      </c>
      <c r="AL544" s="72">
        <f t="shared" si="64"/>
        <v>0</v>
      </c>
      <c r="AM544" s="72">
        <f t="shared" si="64"/>
        <v>0</v>
      </c>
      <c r="AN544" s="72">
        <f t="shared" si="64"/>
        <v>29997518</v>
      </c>
      <c r="AO544" s="72">
        <f t="shared" si="64"/>
        <v>0</v>
      </c>
      <c r="AP544" s="72">
        <f t="shared" si="64"/>
        <v>0</v>
      </c>
      <c r="AQ544" s="72">
        <f t="shared" si="64"/>
        <v>2</v>
      </c>
      <c r="AR544" s="63"/>
      <c r="AT544" s="130"/>
      <c r="AU544" s="64"/>
      <c r="AW544" s="21"/>
      <c r="AX544" s="21"/>
      <c r="AY544" s="21"/>
    </row>
    <row r="545" spans="1:51" s="116" customFormat="1" x14ac:dyDescent="0.2">
      <c r="A545" s="79" t="s">
        <v>613</v>
      </c>
      <c r="B545" s="79" t="s">
        <v>614</v>
      </c>
      <c r="C545" s="79" t="s">
        <v>42</v>
      </c>
      <c r="D545" s="79" t="s">
        <v>43</v>
      </c>
      <c r="E545" s="79" t="s">
        <v>90</v>
      </c>
      <c r="F545" s="79">
        <v>900765638</v>
      </c>
      <c r="G545" s="79" t="s">
        <v>615</v>
      </c>
      <c r="H545" s="112">
        <v>2212</v>
      </c>
      <c r="I545" s="133">
        <v>6706</v>
      </c>
      <c r="J545" s="79" t="s">
        <v>98</v>
      </c>
      <c r="K545" s="79">
        <v>1671</v>
      </c>
      <c r="L545" s="124">
        <v>44453</v>
      </c>
      <c r="M545" s="120">
        <v>42520000</v>
      </c>
      <c r="N545" s="57">
        <v>0</v>
      </c>
      <c r="O545" s="109">
        <v>42520000</v>
      </c>
      <c r="P545" s="58"/>
      <c r="Q545" s="58"/>
      <c r="R545" s="58"/>
      <c r="S545" s="58"/>
      <c r="T545" s="58">
        <v>1375</v>
      </c>
      <c r="U545" s="58">
        <v>20128850</v>
      </c>
      <c r="V545" s="58">
        <v>3911</v>
      </c>
      <c r="W545" s="58">
        <v>7949200</v>
      </c>
      <c r="X545" s="58"/>
      <c r="Y545" s="58"/>
      <c r="Z545" s="58"/>
      <c r="AA545" s="58"/>
      <c r="AB545" s="58">
        <v>7057</v>
      </c>
      <c r="AC545" s="58">
        <v>9693145</v>
      </c>
      <c r="AD545" s="58">
        <v>8463</v>
      </c>
      <c r="AE545" s="58">
        <v>4748100</v>
      </c>
      <c r="AF545" s="58"/>
      <c r="AG545" s="58"/>
      <c r="AH545" s="58"/>
      <c r="AI545" s="58"/>
      <c r="AJ545" s="58"/>
      <c r="AK545" s="58"/>
      <c r="AL545" s="58"/>
      <c r="AM545" s="58"/>
      <c r="AN545" s="59">
        <f t="shared" si="60"/>
        <v>42519295</v>
      </c>
      <c r="AO545" s="60">
        <v>44803</v>
      </c>
      <c r="AP545" s="61">
        <v>705</v>
      </c>
      <c r="AQ545" s="62">
        <f t="shared" si="61"/>
        <v>0</v>
      </c>
      <c r="AR545" s="63" t="s">
        <v>47</v>
      </c>
      <c r="AS545" s="116" t="s">
        <v>48</v>
      </c>
      <c r="AT545" s="116" t="s">
        <v>49</v>
      </c>
      <c r="AU545" s="64"/>
      <c r="AW545" s="21"/>
      <c r="AX545" s="21"/>
      <c r="AY545" s="21"/>
    </row>
    <row r="546" spans="1:51" s="116" customFormat="1" x14ac:dyDescent="0.2">
      <c r="A546" s="79" t="s">
        <v>613</v>
      </c>
      <c r="B546" s="79" t="s">
        <v>614</v>
      </c>
      <c r="C546" s="79" t="s">
        <v>42</v>
      </c>
      <c r="D546" s="79" t="s">
        <v>43</v>
      </c>
      <c r="E546" s="79" t="s">
        <v>90</v>
      </c>
      <c r="F546" s="79">
        <v>800071819</v>
      </c>
      <c r="G546" s="79" t="s">
        <v>616</v>
      </c>
      <c r="H546" s="112">
        <v>2262</v>
      </c>
      <c r="I546" s="133">
        <v>10558</v>
      </c>
      <c r="J546" s="79" t="s">
        <v>98</v>
      </c>
      <c r="K546" s="79">
        <v>1806</v>
      </c>
      <c r="L546" s="124">
        <v>44553</v>
      </c>
      <c r="M546" s="120">
        <v>35117005</v>
      </c>
      <c r="N546" s="57">
        <v>0</v>
      </c>
      <c r="O546" s="109">
        <v>35117005</v>
      </c>
      <c r="P546" s="58"/>
      <c r="Q546" s="58"/>
      <c r="R546" s="58"/>
      <c r="S546" s="58"/>
      <c r="T546" s="58"/>
      <c r="U546" s="58"/>
      <c r="V546" s="58">
        <v>3124</v>
      </c>
      <c r="W546" s="58">
        <v>4263568</v>
      </c>
      <c r="X546" s="58">
        <v>4340</v>
      </c>
      <c r="Y546" s="58">
        <v>2389810</v>
      </c>
      <c r="Z546" s="58"/>
      <c r="AA546" s="58"/>
      <c r="AB546" s="58" t="s">
        <v>617</v>
      </c>
      <c r="AC546" s="58">
        <f>1337618+756477</f>
        <v>2094095</v>
      </c>
      <c r="AD546" s="58" t="s">
        <v>618</v>
      </c>
      <c r="AE546" s="58">
        <f>998537+878468</f>
        <v>1877005</v>
      </c>
      <c r="AF546" s="58">
        <v>9901</v>
      </c>
      <c r="AG546" s="58">
        <v>356588</v>
      </c>
      <c r="AH546" s="58"/>
      <c r="AI546" s="58"/>
      <c r="AJ546" s="58">
        <v>12372</v>
      </c>
      <c r="AK546" s="58">
        <v>11765002</v>
      </c>
      <c r="AL546" s="58" t="s">
        <v>619</v>
      </c>
      <c r="AM546" s="58">
        <f>8878037+1616701</f>
        <v>10494738</v>
      </c>
      <c r="AN546" s="59">
        <f t="shared" si="60"/>
        <v>33240806</v>
      </c>
      <c r="AO546" s="60"/>
      <c r="AP546" s="61"/>
      <c r="AQ546" s="62">
        <f t="shared" si="61"/>
        <v>1876199</v>
      </c>
      <c r="AR546" s="63" t="s">
        <v>47</v>
      </c>
      <c r="AS546" s="116" t="s">
        <v>48</v>
      </c>
      <c r="AT546" s="116" t="s">
        <v>49</v>
      </c>
      <c r="AU546" s="64"/>
      <c r="AW546" s="21"/>
      <c r="AX546" s="21"/>
      <c r="AY546" s="21"/>
    </row>
    <row r="547" spans="1:51" s="125" customFormat="1" ht="17.25" customHeight="1" x14ac:dyDescent="0.2">
      <c r="A547" s="66" t="str">
        <f>+A546</f>
        <v>3-01-002-02-02-03-0006-02</v>
      </c>
      <c r="B547" s="66" t="str">
        <f>+B546</f>
        <v>Servicios de mantenimiento y reparacion de maquinaria de oficina y contabilidad</v>
      </c>
      <c r="C547" s="66"/>
      <c r="D547" s="66"/>
      <c r="E547" s="66"/>
      <c r="F547" s="66"/>
      <c r="G547" s="66"/>
      <c r="H547" s="67"/>
      <c r="I547" s="68"/>
      <c r="J547" s="66"/>
      <c r="K547" s="66"/>
      <c r="L547" s="69"/>
      <c r="M547" s="70"/>
      <c r="N547" s="71" t="str">
        <f>+B547</f>
        <v>Servicios de mantenimiento y reparacion de maquinaria de oficina y contabilidad</v>
      </c>
      <c r="O547" s="72">
        <f>SUM(O545:O546)</f>
        <v>77637005</v>
      </c>
      <c r="P547" s="72">
        <f t="shared" ref="P547:AQ547" si="65">SUM(P545:P546)</f>
        <v>0</v>
      </c>
      <c r="Q547" s="72">
        <f t="shared" si="65"/>
        <v>0</v>
      </c>
      <c r="R547" s="72">
        <f t="shared" si="65"/>
        <v>0</v>
      </c>
      <c r="S547" s="72">
        <f t="shared" si="65"/>
        <v>0</v>
      </c>
      <c r="T547" s="72">
        <f t="shared" si="65"/>
        <v>1375</v>
      </c>
      <c r="U547" s="72">
        <f t="shared" si="65"/>
        <v>20128850</v>
      </c>
      <c r="V547" s="72">
        <f t="shared" si="65"/>
        <v>7035</v>
      </c>
      <c r="W547" s="72">
        <f t="shared" si="65"/>
        <v>12212768</v>
      </c>
      <c r="X547" s="72">
        <f t="shared" si="65"/>
        <v>4340</v>
      </c>
      <c r="Y547" s="72">
        <f t="shared" si="65"/>
        <v>2389810</v>
      </c>
      <c r="Z547" s="72">
        <f t="shared" si="65"/>
        <v>0</v>
      </c>
      <c r="AA547" s="72">
        <f t="shared" si="65"/>
        <v>0</v>
      </c>
      <c r="AB547" s="72">
        <f t="shared" si="65"/>
        <v>7057</v>
      </c>
      <c r="AC547" s="72">
        <f t="shared" si="65"/>
        <v>11787240</v>
      </c>
      <c r="AD547" s="72">
        <f t="shared" si="65"/>
        <v>8463</v>
      </c>
      <c r="AE547" s="72">
        <f t="shared" si="65"/>
        <v>6625105</v>
      </c>
      <c r="AF547" s="72">
        <f t="shared" si="65"/>
        <v>9901</v>
      </c>
      <c r="AG547" s="72">
        <f t="shared" si="65"/>
        <v>356588</v>
      </c>
      <c r="AH547" s="72">
        <f t="shared" si="65"/>
        <v>0</v>
      </c>
      <c r="AI547" s="72">
        <f t="shared" si="65"/>
        <v>0</v>
      </c>
      <c r="AJ547" s="72">
        <f t="shared" si="65"/>
        <v>12372</v>
      </c>
      <c r="AK547" s="72">
        <f t="shared" si="65"/>
        <v>11765002</v>
      </c>
      <c r="AL547" s="72">
        <f t="shared" si="65"/>
        <v>0</v>
      </c>
      <c r="AM547" s="72">
        <f t="shared" si="65"/>
        <v>10494738</v>
      </c>
      <c r="AN547" s="72">
        <f t="shared" si="65"/>
        <v>75760101</v>
      </c>
      <c r="AO547" s="72">
        <f t="shared" si="65"/>
        <v>44803</v>
      </c>
      <c r="AP547" s="72">
        <f t="shared" si="65"/>
        <v>705</v>
      </c>
      <c r="AQ547" s="72">
        <f t="shared" si="65"/>
        <v>1876199</v>
      </c>
      <c r="AR547" s="63"/>
      <c r="AT547" s="130"/>
      <c r="AU547" s="64"/>
      <c r="AW547" s="21"/>
      <c r="AX547" s="21"/>
      <c r="AY547" s="21"/>
    </row>
    <row r="548" spans="1:51" s="116" customFormat="1" x14ac:dyDescent="0.2">
      <c r="A548" s="79" t="s">
        <v>620</v>
      </c>
      <c r="B548" s="79" t="s">
        <v>621</v>
      </c>
      <c r="C548" s="79" t="s">
        <v>54</v>
      </c>
      <c r="D548" s="79" t="s">
        <v>43</v>
      </c>
      <c r="E548" s="79" t="s">
        <v>90</v>
      </c>
      <c r="F548" s="79">
        <v>901153314</v>
      </c>
      <c r="G548" s="79" t="s">
        <v>622</v>
      </c>
      <c r="H548" s="112">
        <v>2111</v>
      </c>
      <c r="I548" s="133">
        <v>6647</v>
      </c>
      <c r="J548" s="79" t="s">
        <v>98</v>
      </c>
      <c r="K548" s="79">
        <v>1619</v>
      </c>
      <c r="L548" s="124">
        <v>44452</v>
      </c>
      <c r="M548" s="120">
        <v>135106650</v>
      </c>
      <c r="N548" s="57">
        <v>0</v>
      </c>
      <c r="O548" s="121">
        <v>135106650</v>
      </c>
      <c r="P548" s="58"/>
      <c r="Q548" s="58"/>
      <c r="R548" s="58"/>
      <c r="S548" s="58"/>
      <c r="T548" s="58"/>
      <c r="U548" s="58"/>
      <c r="V548" s="58"/>
      <c r="W548" s="58"/>
      <c r="X548" s="58">
        <v>5143</v>
      </c>
      <c r="Y548" s="58">
        <v>135106650</v>
      </c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9">
        <f t="shared" si="60"/>
        <v>135106650</v>
      </c>
      <c r="AO548" s="60"/>
      <c r="AP548" s="61"/>
      <c r="AQ548" s="62">
        <f t="shared" si="61"/>
        <v>0</v>
      </c>
      <c r="AR548" s="63" t="s">
        <v>47</v>
      </c>
      <c r="AS548" s="116" t="s">
        <v>48</v>
      </c>
      <c r="AT548" s="116" t="s">
        <v>49</v>
      </c>
      <c r="AU548" s="64"/>
      <c r="AW548" s="21"/>
      <c r="AX548" s="21"/>
      <c r="AY548" s="21"/>
    </row>
    <row r="549" spans="1:51" s="125" customFormat="1" ht="17.25" customHeight="1" x14ac:dyDescent="0.2">
      <c r="A549" s="66" t="str">
        <f>+A548</f>
        <v>3-01-002-02-02-03-0006-03</v>
      </c>
      <c r="B549" s="66" t="str">
        <f>+B548</f>
        <v>Servicios de mantenimiento y reparacion de computadores y equipo periferico</v>
      </c>
      <c r="C549" s="66"/>
      <c r="D549" s="66"/>
      <c r="E549" s="66"/>
      <c r="F549" s="66"/>
      <c r="G549" s="66"/>
      <c r="H549" s="67"/>
      <c r="I549" s="68"/>
      <c r="J549" s="66"/>
      <c r="K549" s="66"/>
      <c r="L549" s="69"/>
      <c r="M549" s="70"/>
      <c r="N549" s="71" t="str">
        <f>+B549</f>
        <v>Servicios de mantenimiento y reparacion de computadores y equipo periferico</v>
      </c>
      <c r="O549" s="72">
        <f>SUM(O548)</f>
        <v>135106650</v>
      </c>
      <c r="P549" s="72">
        <f t="shared" ref="P549:AQ549" si="66">SUM(P548)</f>
        <v>0</v>
      </c>
      <c r="Q549" s="72">
        <f t="shared" si="66"/>
        <v>0</v>
      </c>
      <c r="R549" s="72">
        <f t="shared" si="66"/>
        <v>0</v>
      </c>
      <c r="S549" s="72">
        <f t="shared" si="66"/>
        <v>0</v>
      </c>
      <c r="T549" s="72">
        <f t="shared" si="66"/>
        <v>0</v>
      </c>
      <c r="U549" s="72">
        <f t="shared" si="66"/>
        <v>0</v>
      </c>
      <c r="V549" s="72">
        <f t="shared" si="66"/>
        <v>0</v>
      </c>
      <c r="W549" s="72">
        <f t="shared" si="66"/>
        <v>0</v>
      </c>
      <c r="X549" s="72">
        <f t="shared" si="66"/>
        <v>5143</v>
      </c>
      <c r="Y549" s="72">
        <f t="shared" si="66"/>
        <v>135106650</v>
      </c>
      <c r="Z549" s="72">
        <f t="shared" si="66"/>
        <v>0</v>
      </c>
      <c r="AA549" s="72">
        <f t="shared" si="66"/>
        <v>0</v>
      </c>
      <c r="AB549" s="72">
        <f t="shared" si="66"/>
        <v>0</v>
      </c>
      <c r="AC549" s="72">
        <f t="shared" si="66"/>
        <v>0</v>
      </c>
      <c r="AD549" s="72">
        <f t="shared" si="66"/>
        <v>0</v>
      </c>
      <c r="AE549" s="72">
        <f t="shared" si="66"/>
        <v>0</v>
      </c>
      <c r="AF549" s="72">
        <f t="shared" si="66"/>
        <v>0</v>
      </c>
      <c r="AG549" s="72">
        <f t="shared" si="66"/>
        <v>0</v>
      </c>
      <c r="AH549" s="72">
        <f t="shared" si="66"/>
        <v>0</v>
      </c>
      <c r="AI549" s="72">
        <f t="shared" si="66"/>
        <v>0</v>
      </c>
      <c r="AJ549" s="72">
        <f t="shared" si="66"/>
        <v>0</v>
      </c>
      <c r="AK549" s="72">
        <f t="shared" si="66"/>
        <v>0</v>
      </c>
      <c r="AL549" s="72">
        <f t="shared" si="66"/>
        <v>0</v>
      </c>
      <c r="AM549" s="72">
        <f t="shared" si="66"/>
        <v>0</v>
      </c>
      <c r="AN549" s="72">
        <f t="shared" si="66"/>
        <v>135106650</v>
      </c>
      <c r="AO549" s="72">
        <f t="shared" si="66"/>
        <v>0</v>
      </c>
      <c r="AP549" s="72">
        <f t="shared" si="66"/>
        <v>0</v>
      </c>
      <c r="AQ549" s="72">
        <f t="shared" si="66"/>
        <v>0</v>
      </c>
      <c r="AR549" s="63"/>
      <c r="AT549" s="130"/>
      <c r="AU549" s="64"/>
      <c r="AW549" s="21"/>
      <c r="AX549" s="21"/>
      <c r="AY549" s="21"/>
    </row>
    <row r="550" spans="1:51" s="116" customFormat="1" ht="16.5" customHeight="1" x14ac:dyDescent="0.2">
      <c r="A550" s="79" t="s">
        <v>623</v>
      </c>
      <c r="B550" s="79" t="s">
        <v>624</v>
      </c>
      <c r="C550" s="79" t="s">
        <v>54</v>
      </c>
      <c r="D550" s="79" t="s">
        <v>43</v>
      </c>
      <c r="E550" s="79" t="s">
        <v>90</v>
      </c>
      <c r="F550" s="79">
        <v>860515236</v>
      </c>
      <c r="G550" s="79" t="s">
        <v>625</v>
      </c>
      <c r="H550" s="112">
        <v>1500</v>
      </c>
      <c r="I550" s="133">
        <v>4410</v>
      </c>
      <c r="J550" s="79" t="s">
        <v>98</v>
      </c>
      <c r="K550" s="79">
        <v>1181</v>
      </c>
      <c r="L550" s="124">
        <v>44349</v>
      </c>
      <c r="M550" s="120">
        <v>50000000</v>
      </c>
      <c r="N550" s="57">
        <v>24103010</v>
      </c>
      <c r="O550" s="109">
        <v>25896990</v>
      </c>
      <c r="P550" s="58"/>
      <c r="Q550" s="58"/>
      <c r="R550" s="58"/>
      <c r="S550" s="58"/>
      <c r="T550" s="58">
        <v>2695</v>
      </c>
      <c r="U550" s="58">
        <v>3847709</v>
      </c>
      <c r="V550" s="58"/>
      <c r="W550" s="58"/>
      <c r="X550" s="58"/>
      <c r="Y550" s="58"/>
      <c r="Z550" s="58">
        <v>5975</v>
      </c>
      <c r="AA550" s="58">
        <v>11879588</v>
      </c>
      <c r="AB550" s="58"/>
      <c r="AC550" s="58"/>
      <c r="AD550" s="58" t="s">
        <v>626</v>
      </c>
      <c r="AE550" s="58">
        <f>6744257+3305479+119957</f>
        <v>10169693</v>
      </c>
      <c r="AF550" s="58"/>
      <c r="AG550" s="58"/>
      <c r="AH550" s="58"/>
      <c r="AI550" s="58"/>
      <c r="AJ550" s="58"/>
      <c r="AK550" s="58"/>
      <c r="AL550" s="58"/>
      <c r="AM550" s="58"/>
      <c r="AN550" s="59">
        <f t="shared" si="60"/>
        <v>25896990</v>
      </c>
      <c r="AO550" s="60"/>
      <c r="AP550" s="61"/>
      <c r="AQ550" s="62">
        <f t="shared" si="61"/>
        <v>0</v>
      </c>
      <c r="AR550" s="63" t="s">
        <v>47</v>
      </c>
      <c r="AS550" s="116" t="s">
        <v>48</v>
      </c>
      <c r="AT550" s="116" t="s">
        <v>49</v>
      </c>
      <c r="AU550" s="64"/>
      <c r="AW550" s="21"/>
      <c r="AX550" s="21"/>
      <c r="AY550" s="21"/>
    </row>
    <row r="551" spans="1:51" s="125" customFormat="1" ht="17.25" customHeight="1" x14ac:dyDescent="0.2">
      <c r="A551" s="66" t="str">
        <f>+A550</f>
        <v>3-01-002-02-02-03-0006-04</v>
      </c>
      <c r="B551" s="66" t="str">
        <f>+B550</f>
        <v>Servicios de mantenimiento y reparacion de maquinaria y equipo de transporte</v>
      </c>
      <c r="C551" s="66"/>
      <c r="D551" s="66"/>
      <c r="E551" s="66"/>
      <c r="F551" s="66"/>
      <c r="G551" s="66"/>
      <c r="H551" s="67"/>
      <c r="I551" s="68"/>
      <c r="J551" s="66"/>
      <c r="K551" s="66"/>
      <c r="L551" s="69"/>
      <c r="M551" s="70"/>
      <c r="N551" s="71" t="str">
        <f>+B551</f>
        <v>Servicios de mantenimiento y reparacion de maquinaria y equipo de transporte</v>
      </c>
      <c r="O551" s="72">
        <f>SUM(O550)</f>
        <v>25896990</v>
      </c>
      <c r="P551" s="72">
        <f t="shared" ref="P551:AQ551" si="67">SUM(P550)</f>
        <v>0</v>
      </c>
      <c r="Q551" s="72">
        <f t="shared" si="67"/>
        <v>0</v>
      </c>
      <c r="R551" s="72">
        <f t="shared" si="67"/>
        <v>0</v>
      </c>
      <c r="S551" s="72">
        <f t="shared" si="67"/>
        <v>0</v>
      </c>
      <c r="T551" s="72">
        <f t="shared" si="67"/>
        <v>2695</v>
      </c>
      <c r="U551" s="72">
        <f t="shared" si="67"/>
        <v>3847709</v>
      </c>
      <c r="V551" s="72">
        <f t="shared" si="67"/>
        <v>0</v>
      </c>
      <c r="W551" s="72">
        <f t="shared" si="67"/>
        <v>0</v>
      </c>
      <c r="X551" s="72">
        <f t="shared" si="67"/>
        <v>0</v>
      </c>
      <c r="Y551" s="72">
        <f t="shared" si="67"/>
        <v>0</v>
      </c>
      <c r="Z551" s="72">
        <f t="shared" si="67"/>
        <v>5975</v>
      </c>
      <c r="AA551" s="72">
        <f t="shared" si="67"/>
        <v>11879588</v>
      </c>
      <c r="AB551" s="72">
        <f t="shared" si="67"/>
        <v>0</v>
      </c>
      <c r="AC551" s="72">
        <f t="shared" si="67"/>
        <v>0</v>
      </c>
      <c r="AD551" s="72">
        <f t="shared" si="67"/>
        <v>0</v>
      </c>
      <c r="AE551" s="72">
        <f t="shared" si="67"/>
        <v>10169693</v>
      </c>
      <c r="AF551" s="72">
        <f t="shared" si="67"/>
        <v>0</v>
      </c>
      <c r="AG551" s="72">
        <f t="shared" si="67"/>
        <v>0</v>
      </c>
      <c r="AH551" s="72">
        <f t="shared" si="67"/>
        <v>0</v>
      </c>
      <c r="AI551" s="72">
        <f t="shared" si="67"/>
        <v>0</v>
      </c>
      <c r="AJ551" s="72">
        <f t="shared" si="67"/>
        <v>0</v>
      </c>
      <c r="AK551" s="72">
        <f t="shared" si="67"/>
        <v>0</v>
      </c>
      <c r="AL551" s="72">
        <f t="shared" si="67"/>
        <v>0</v>
      </c>
      <c r="AM551" s="72">
        <f t="shared" si="67"/>
        <v>0</v>
      </c>
      <c r="AN551" s="72">
        <f t="shared" si="67"/>
        <v>25896990</v>
      </c>
      <c r="AO551" s="72">
        <f t="shared" si="67"/>
        <v>0</v>
      </c>
      <c r="AP551" s="72">
        <f t="shared" si="67"/>
        <v>0</v>
      </c>
      <c r="AQ551" s="72">
        <f t="shared" si="67"/>
        <v>0</v>
      </c>
      <c r="AR551" s="63"/>
      <c r="AT551" s="130"/>
      <c r="AU551" s="64"/>
      <c r="AW551" s="21"/>
      <c r="AX551" s="21"/>
      <c r="AY551" s="21"/>
    </row>
    <row r="552" spans="1:51" s="116" customFormat="1" x14ac:dyDescent="0.2">
      <c r="A552" s="79" t="s">
        <v>627</v>
      </c>
      <c r="B552" s="79" t="s">
        <v>628</v>
      </c>
      <c r="C552" s="79" t="s">
        <v>88</v>
      </c>
      <c r="D552" s="79" t="s">
        <v>89</v>
      </c>
      <c r="E552" s="79" t="s">
        <v>90</v>
      </c>
      <c r="F552" s="79">
        <v>901544600</v>
      </c>
      <c r="G552" s="79" t="s">
        <v>629</v>
      </c>
      <c r="H552" s="112">
        <v>2480</v>
      </c>
      <c r="I552" s="133">
        <v>10452</v>
      </c>
      <c r="J552" s="79" t="s">
        <v>92</v>
      </c>
      <c r="K552" s="79">
        <v>1760</v>
      </c>
      <c r="L552" s="124">
        <v>44544</v>
      </c>
      <c r="M552" s="120">
        <v>548541701</v>
      </c>
      <c r="N552" s="57">
        <v>0</v>
      </c>
      <c r="O552" s="134">
        <v>548541701</v>
      </c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>
        <v>7062</v>
      </c>
      <c r="AC552" s="58">
        <v>164297031</v>
      </c>
      <c r="AD552" s="58"/>
      <c r="AE552" s="58"/>
      <c r="AF552" s="58"/>
      <c r="AG552" s="58"/>
      <c r="AH552" s="58"/>
      <c r="AI552" s="58"/>
      <c r="AJ552" s="58"/>
      <c r="AK552" s="58"/>
      <c r="AL552" s="135" t="s">
        <v>630</v>
      </c>
      <c r="AM552" s="58">
        <f>137111686+136305748</f>
        <v>273417434</v>
      </c>
      <c r="AN552" s="59">
        <f t="shared" si="60"/>
        <v>437714465</v>
      </c>
      <c r="AO552" s="60"/>
      <c r="AP552" s="61"/>
      <c r="AQ552" s="62">
        <f t="shared" si="61"/>
        <v>110827236</v>
      </c>
      <c r="AR552" s="63" t="s">
        <v>47</v>
      </c>
      <c r="AS552" s="116" t="s">
        <v>114</v>
      </c>
      <c r="AT552" s="116" t="s">
        <v>115</v>
      </c>
      <c r="AU552" s="64"/>
      <c r="AW552" s="21"/>
      <c r="AX552" s="21"/>
      <c r="AY552" s="21"/>
    </row>
    <row r="553" spans="1:51" s="116" customFormat="1" x14ac:dyDescent="0.2">
      <c r="A553" s="79" t="s">
        <v>627</v>
      </c>
      <c r="B553" s="79" t="s">
        <v>628</v>
      </c>
      <c r="C553" s="79" t="s">
        <v>42</v>
      </c>
      <c r="D553" s="79" t="s">
        <v>43</v>
      </c>
      <c r="E553" s="79" t="s">
        <v>44</v>
      </c>
      <c r="F553" s="79">
        <v>19403812</v>
      </c>
      <c r="G553" s="79" t="s">
        <v>631</v>
      </c>
      <c r="H553" s="112">
        <v>3442</v>
      </c>
      <c r="I553" s="133">
        <v>10590</v>
      </c>
      <c r="J553" s="79" t="s">
        <v>98</v>
      </c>
      <c r="K553" s="79">
        <v>1812</v>
      </c>
      <c r="L553" s="124">
        <v>44557</v>
      </c>
      <c r="M553" s="120">
        <v>37274000</v>
      </c>
      <c r="N553" s="57">
        <v>0</v>
      </c>
      <c r="O553" s="134">
        <v>37274000</v>
      </c>
      <c r="P553" s="58"/>
      <c r="Q553" s="58"/>
      <c r="R553" s="58"/>
      <c r="S553" s="58"/>
      <c r="T553" s="58"/>
      <c r="U553" s="58"/>
      <c r="V553" s="58">
        <v>3184</v>
      </c>
      <c r="W553" s="58">
        <v>12817000</v>
      </c>
      <c r="X553" s="58"/>
      <c r="Y553" s="58"/>
      <c r="Z553" s="58"/>
      <c r="AA553" s="58"/>
      <c r="AB553" s="58" t="s">
        <v>632</v>
      </c>
      <c r="AC553" s="58">
        <f>10917000+4092000</f>
        <v>15009000</v>
      </c>
      <c r="AD553" s="58"/>
      <c r="AE553" s="58"/>
      <c r="AF553" s="58">
        <v>9600</v>
      </c>
      <c r="AG553" s="58">
        <v>9448000</v>
      </c>
      <c r="AH553" s="58"/>
      <c r="AI553" s="58"/>
      <c r="AJ553" s="58"/>
      <c r="AK553" s="58"/>
      <c r="AL553" s="58"/>
      <c r="AM553" s="58"/>
      <c r="AN553" s="59">
        <f t="shared" si="60"/>
        <v>37274000</v>
      </c>
      <c r="AO553" s="60"/>
      <c r="AP553" s="61"/>
      <c r="AQ553" s="62">
        <f t="shared" si="61"/>
        <v>0</v>
      </c>
      <c r="AR553" s="63" t="s">
        <v>47</v>
      </c>
      <c r="AS553" s="116" t="s">
        <v>114</v>
      </c>
      <c r="AT553" s="116" t="s">
        <v>115</v>
      </c>
      <c r="AU553" s="64"/>
      <c r="AW553" s="21"/>
      <c r="AX553" s="21"/>
      <c r="AY553" s="21"/>
    </row>
    <row r="554" spans="1:51" s="116" customFormat="1" x14ac:dyDescent="0.2">
      <c r="A554" s="79" t="s">
        <v>627</v>
      </c>
      <c r="B554" s="79" t="s">
        <v>628</v>
      </c>
      <c r="C554" s="79" t="s">
        <v>54</v>
      </c>
      <c r="D554" s="79" t="s">
        <v>43</v>
      </c>
      <c r="E554" s="79" t="s">
        <v>90</v>
      </c>
      <c r="F554" s="79">
        <v>900375197</v>
      </c>
      <c r="G554" s="79" t="s">
        <v>633</v>
      </c>
      <c r="H554" s="112">
        <v>1726</v>
      </c>
      <c r="I554" s="133">
        <v>4652</v>
      </c>
      <c r="J554" s="79" t="s">
        <v>98</v>
      </c>
      <c r="K554" s="79">
        <v>1356</v>
      </c>
      <c r="L554" s="124">
        <v>44389</v>
      </c>
      <c r="M554" s="120">
        <v>12843670</v>
      </c>
      <c r="N554" s="57">
        <v>0</v>
      </c>
      <c r="O554" s="134">
        <v>12843670</v>
      </c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>
        <v>7188</v>
      </c>
      <c r="AC554" s="58">
        <v>6395060</v>
      </c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9">
        <f t="shared" si="60"/>
        <v>6395060</v>
      </c>
      <c r="AO554" s="60"/>
      <c r="AP554" s="61"/>
      <c r="AQ554" s="62">
        <f t="shared" si="61"/>
        <v>6448610</v>
      </c>
      <c r="AR554" s="63" t="s">
        <v>47</v>
      </c>
      <c r="AS554" s="116" t="s">
        <v>48</v>
      </c>
      <c r="AT554" s="116" t="s">
        <v>49</v>
      </c>
      <c r="AU554" s="64"/>
      <c r="AW554" s="21"/>
      <c r="AX554" s="21"/>
      <c r="AY554" s="21"/>
    </row>
    <row r="555" spans="1:51" s="116" customFormat="1" x14ac:dyDescent="0.2">
      <c r="A555" s="79" t="s">
        <v>627</v>
      </c>
      <c r="B555" s="79" t="s">
        <v>628</v>
      </c>
      <c r="C555" s="79" t="s">
        <v>54</v>
      </c>
      <c r="D555" s="79" t="s">
        <v>43</v>
      </c>
      <c r="E555" s="79" t="s">
        <v>44</v>
      </c>
      <c r="F555" s="79">
        <v>79259509</v>
      </c>
      <c r="G555" s="79" t="s">
        <v>109</v>
      </c>
      <c r="H555" s="112">
        <v>1769</v>
      </c>
      <c r="I555" s="133">
        <v>6520</v>
      </c>
      <c r="J555" s="79" t="s">
        <v>98</v>
      </c>
      <c r="K555" s="79">
        <v>1543</v>
      </c>
      <c r="L555" s="124">
        <v>44441</v>
      </c>
      <c r="M555" s="120">
        <v>44672600</v>
      </c>
      <c r="N555" s="57">
        <v>41578600</v>
      </c>
      <c r="O555" s="134">
        <v>3094000</v>
      </c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>
        <v>8060</v>
      </c>
      <c r="AE555" s="58">
        <v>3094000</v>
      </c>
      <c r="AF555" s="58"/>
      <c r="AG555" s="58"/>
      <c r="AH555" s="58"/>
      <c r="AI555" s="58"/>
      <c r="AJ555" s="58"/>
      <c r="AK555" s="58"/>
      <c r="AL555" s="58"/>
      <c r="AM555" s="58"/>
      <c r="AN555" s="59">
        <f t="shared" si="60"/>
        <v>3094000</v>
      </c>
      <c r="AO555" s="60"/>
      <c r="AP555" s="61"/>
      <c r="AQ555" s="62">
        <f t="shared" si="61"/>
        <v>0</v>
      </c>
      <c r="AR555" s="63" t="s">
        <v>47</v>
      </c>
      <c r="AS555" s="116" t="s">
        <v>48</v>
      </c>
      <c r="AT555" s="116" t="s">
        <v>49</v>
      </c>
      <c r="AU555" s="64"/>
      <c r="AW555" s="21"/>
      <c r="AX555" s="21"/>
      <c r="AY555" s="21"/>
    </row>
    <row r="556" spans="1:51" s="116" customFormat="1" x14ac:dyDescent="0.2">
      <c r="A556" s="79" t="s">
        <v>627</v>
      </c>
      <c r="B556" s="79" t="s">
        <v>628</v>
      </c>
      <c r="C556" s="79" t="s">
        <v>54</v>
      </c>
      <c r="D556" s="79" t="s">
        <v>43</v>
      </c>
      <c r="E556" s="79" t="s">
        <v>90</v>
      </c>
      <c r="F556" s="79">
        <v>800120677</v>
      </c>
      <c r="G556" s="79" t="s">
        <v>634</v>
      </c>
      <c r="H556" s="112">
        <v>1782</v>
      </c>
      <c r="I556" s="133">
        <v>6285</v>
      </c>
      <c r="J556" s="79" t="s">
        <v>98</v>
      </c>
      <c r="K556" s="79">
        <v>1456</v>
      </c>
      <c r="L556" s="124">
        <v>44425</v>
      </c>
      <c r="M556" s="120">
        <v>68734400</v>
      </c>
      <c r="N556" s="57">
        <v>9401000</v>
      </c>
      <c r="O556" s="134">
        <v>59333400</v>
      </c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>
        <v>9602</v>
      </c>
      <c r="AG556" s="58">
        <v>22680210</v>
      </c>
      <c r="AH556" s="58">
        <v>10982</v>
      </c>
      <c r="AI556" s="58">
        <v>36653190</v>
      </c>
      <c r="AJ556" s="58"/>
      <c r="AK556" s="58"/>
      <c r="AL556" s="58"/>
      <c r="AM556" s="58"/>
      <c r="AN556" s="59">
        <f t="shared" si="60"/>
        <v>59333400</v>
      </c>
      <c r="AO556" s="60"/>
      <c r="AP556" s="61"/>
      <c r="AQ556" s="62">
        <f t="shared" si="61"/>
        <v>0</v>
      </c>
      <c r="AR556" s="63" t="s">
        <v>47</v>
      </c>
      <c r="AS556" s="116" t="s">
        <v>48</v>
      </c>
      <c r="AT556" s="116" t="s">
        <v>49</v>
      </c>
      <c r="AU556" s="64"/>
      <c r="AW556" s="21"/>
      <c r="AX556" s="21"/>
      <c r="AY556" s="21"/>
    </row>
    <row r="557" spans="1:51" s="116" customFormat="1" x14ac:dyDescent="0.2">
      <c r="A557" s="79" t="s">
        <v>627</v>
      </c>
      <c r="B557" s="79" t="s">
        <v>628</v>
      </c>
      <c r="C557" s="79" t="s">
        <v>54</v>
      </c>
      <c r="D557" s="79" t="s">
        <v>43</v>
      </c>
      <c r="E557" s="79" t="s">
        <v>90</v>
      </c>
      <c r="F557" s="79">
        <v>900927135</v>
      </c>
      <c r="G557" s="79" t="s">
        <v>635</v>
      </c>
      <c r="H557" s="112">
        <v>1789</v>
      </c>
      <c r="I557" s="133">
        <v>6588</v>
      </c>
      <c r="J557" s="79" t="s">
        <v>98</v>
      </c>
      <c r="K557" s="79">
        <v>1573</v>
      </c>
      <c r="L557" s="124">
        <v>44446</v>
      </c>
      <c r="M557" s="120">
        <v>98686700</v>
      </c>
      <c r="N557" s="57">
        <v>0</v>
      </c>
      <c r="O557" s="134">
        <v>98686700</v>
      </c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>
        <v>8010</v>
      </c>
      <c r="AC557" s="58">
        <v>59459254</v>
      </c>
      <c r="AD557" s="58"/>
      <c r="AE557" s="58"/>
      <c r="AF557" s="58">
        <v>9902</v>
      </c>
      <c r="AG557" s="58">
        <v>39227446</v>
      </c>
      <c r="AH557" s="58"/>
      <c r="AI557" s="58"/>
      <c r="AJ557" s="58"/>
      <c r="AK557" s="58"/>
      <c r="AL557" s="58"/>
      <c r="AM557" s="58"/>
      <c r="AN557" s="59">
        <f t="shared" si="60"/>
        <v>98686700</v>
      </c>
      <c r="AO557" s="60"/>
      <c r="AP557" s="61"/>
      <c r="AQ557" s="62">
        <f t="shared" si="61"/>
        <v>0</v>
      </c>
      <c r="AR557" s="63" t="s">
        <v>47</v>
      </c>
      <c r="AS557" s="116" t="s">
        <v>48</v>
      </c>
      <c r="AT557" s="116" t="s">
        <v>49</v>
      </c>
      <c r="AU557" s="64"/>
      <c r="AW557" s="21"/>
      <c r="AX557" s="21"/>
      <c r="AY557" s="21"/>
    </row>
    <row r="558" spans="1:51" s="116" customFormat="1" x14ac:dyDescent="0.2">
      <c r="A558" s="79" t="s">
        <v>627</v>
      </c>
      <c r="B558" s="79" t="s">
        <v>628</v>
      </c>
      <c r="C558" s="79" t="s">
        <v>54</v>
      </c>
      <c r="D558" s="79" t="s">
        <v>43</v>
      </c>
      <c r="E558" s="79" t="s">
        <v>44</v>
      </c>
      <c r="F558" s="79">
        <v>19474400</v>
      </c>
      <c r="G558" s="79" t="s">
        <v>636</v>
      </c>
      <c r="H558" s="112">
        <v>1830</v>
      </c>
      <c r="I558" s="133">
        <v>6645</v>
      </c>
      <c r="J558" s="79" t="s">
        <v>98</v>
      </c>
      <c r="K558" s="79">
        <v>1614</v>
      </c>
      <c r="L558" s="124">
        <v>44452</v>
      </c>
      <c r="M558" s="120">
        <v>88298000</v>
      </c>
      <c r="N558" s="57">
        <v>82919200</v>
      </c>
      <c r="O558" s="134">
        <v>5378800</v>
      </c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>
        <v>6460</v>
      </c>
      <c r="AA558" s="58">
        <v>5378800</v>
      </c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9">
        <f t="shared" si="60"/>
        <v>5378800</v>
      </c>
      <c r="AO558" s="60"/>
      <c r="AP558" s="61"/>
      <c r="AQ558" s="62">
        <f t="shared" si="61"/>
        <v>0</v>
      </c>
      <c r="AR558" s="63" t="s">
        <v>47</v>
      </c>
      <c r="AS558" s="116" t="s">
        <v>48</v>
      </c>
      <c r="AT558" s="116" t="s">
        <v>49</v>
      </c>
      <c r="AU558" s="64"/>
      <c r="AW558" s="21"/>
      <c r="AX558" s="21"/>
      <c r="AY558" s="21"/>
    </row>
    <row r="559" spans="1:51" s="125" customFormat="1" ht="17.25" customHeight="1" x14ac:dyDescent="0.2">
      <c r="A559" s="66" t="str">
        <f>+A558</f>
        <v>3-01-002-02-02-03-0006-05</v>
      </c>
      <c r="B559" s="66" t="str">
        <f>+B558</f>
        <v>Servicios de mantenimiento y reparacion de otra maquinaria y otro equipo</v>
      </c>
      <c r="C559" s="66"/>
      <c r="D559" s="66"/>
      <c r="E559" s="66"/>
      <c r="F559" s="66"/>
      <c r="G559" s="66"/>
      <c r="H559" s="67"/>
      <c r="I559" s="68"/>
      <c r="J559" s="66"/>
      <c r="K559" s="66"/>
      <c r="L559" s="69"/>
      <c r="M559" s="70"/>
      <c r="N559" s="71" t="str">
        <f>+B559</f>
        <v>Servicios de mantenimiento y reparacion de otra maquinaria y otro equipo</v>
      </c>
      <c r="O559" s="72">
        <f>SUM(O552:O558)</f>
        <v>765152271</v>
      </c>
      <c r="P559" s="72">
        <f t="shared" ref="P559:AQ559" si="68">SUM(P552:P558)</f>
        <v>0</v>
      </c>
      <c r="Q559" s="72">
        <f t="shared" si="68"/>
        <v>0</v>
      </c>
      <c r="R559" s="72">
        <f t="shared" si="68"/>
        <v>0</v>
      </c>
      <c r="S559" s="72">
        <f t="shared" si="68"/>
        <v>0</v>
      </c>
      <c r="T559" s="72">
        <f t="shared" si="68"/>
        <v>0</v>
      </c>
      <c r="U559" s="72">
        <f t="shared" si="68"/>
        <v>0</v>
      </c>
      <c r="V559" s="72">
        <f t="shared" si="68"/>
        <v>3184</v>
      </c>
      <c r="W559" s="72">
        <f t="shared" si="68"/>
        <v>12817000</v>
      </c>
      <c r="X559" s="72">
        <f t="shared" si="68"/>
        <v>0</v>
      </c>
      <c r="Y559" s="72">
        <f t="shared" si="68"/>
        <v>0</v>
      </c>
      <c r="Z559" s="72">
        <f t="shared" si="68"/>
        <v>6460</v>
      </c>
      <c r="AA559" s="72">
        <f t="shared" si="68"/>
        <v>5378800</v>
      </c>
      <c r="AB559" s="72">
        <f t="shared" si="68"/>
        <v>22260</v>
      </c>
      <c r="AC559" s="72">
        <f t="shared" si="68"/>
        <v>245160345</v>
      </c>
      <c r="AD559" s="72">
        <f t="shared" si="68"/>
        <v>8060</v>
      </c>
      <c r="AE559" s="72">
        <f t="shared" si="68"/>
        <v>3094000</v>
      </c>
      <c r="AF559" s="72">
        <f t="shared" si="68"/>
        <v>29104</v>
      </c>
      <c r="AG559" s="72">
        <f t="shared" si="68"/>
        <v>71355656</v>
      </c>
      <c r="AH559" s="72">
        <f t="shared" si="68"/>
        <v>10982</v>
      </c>
      <c r="AI559" s="72">
        <f t="shared" si="68"/>
        <v>36653190</v>
      </c>
      <c r="AJ559" s="72">
        <f t="shared" si="68"/>
        <v>0</v>
      </c>
      <c r="AK559" s="72">
        <f t="shared" si="68"/>
        <v>0</v>
      </c>
      <c r="AL559" s="72">
        <f t="shared" si="68"/>
        <v>0</v>
      </c>
      <c r="AM559" s="72">
        <f t="shared" si="68"/>
        <v>273417434</v>
      </c>
      <c r="AN559" s="72">
        <f t="shared" si="68"/>
        <v>647876425</v>
      </c>
      <c r="AO559" s="72">
        <f t="shared" si="68"/>
        <v>0</v>
      </c>
      <c r="AP559" s="72">
        <f t="shared" si="68"/>
        <v>0</v>
      </c>
      <c r="AQ559" s="72">
        <f t="shared" si="68"/>
        <v>117275846</v>
      </c>
      <c r="AR559" s="63"/>
      <c r="AT559" s="130"/>
      <c r="AU559" s="64"/>
      <c r="AW559" s="21"/>
      <c r="AX559" s="21"/>
      <c r="AY559" s="21"/>
    </row>
    <row r="560" spans="1:51" s="116" customFormat="1" x14ac:dyDescent="0.2">
      <c r="A560" s="79" t="s">
        <v>637</v>
      </c>
      <c r="B560" s="79" t="s">
        <v>638</v>
      </c>
      <c r="C560" s="79" t="s">
        <v>42</v>
      </c>
      <c r="D560" s="79" t="s">
        <v>43</v>
      </c>
      <c r="E560" s="79" t="s">
        <v>90</v>
      </c>
      <c r="F560" s="79">
        <v>901059833</v>
      </c>
      <c r="G560" s="79" t="s">
        <v>639</v>
      </c>
      <c r="H560" s="132">
        <v>2250</v>
      </c>
      <c r="I560" s="133">
        <v>10623</v>
      </c>
      <c r="J560" s="79" t="s">
        <v>98</v>
      </c>
      <c r="K560" s="79">
        <v>1846</v>
      </c>
      <c r="L560" s="124">
        <v>44559</v>
      </c>
      <c r="M560" s="120">
        <v>82000000</v>
      </c>
      <c r="N560" s="57">
        <v>0</v>
      </c>
      <c r="O560" s="109">
        <v>82000000</v>
      </c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>
        <v>10329</v>
      </c>
      <c r="AG560" s="58">
        <v>82000000</v>
      </c>
      <c r="AH560" s="58"/>
      <c r="AI560" s="58"/>
      <c r="AJ560" s="58"/>
      <c r="AK560" s="58"/>
      <c r="AL560" s="58"/>
      <c r="AM560" s="58"/>
      <c r="AN560" s="59">
        <f t="shared" si="60"/>
        <v>82000000</v>
      </c>
      <c r="AO560" s="60"/>
      <c r="AP560" s="61"/>
      <c r="AQ560" s="62">
        <f t="shared" si="61"/>
        <v>0</v>
      </c>
      <c r="AR560" s="63" t="s">
        <v>47</v>
      </c>
      <c r="AS560" s="116" t="s">
        <v>48</v>
      </c>
      <c r="AT560" s="116" t="s">
        <v>49</v>
      </c>
      <c r="AU560" s="64"/>
      <c r="AW560" s="21"/>
      <c r="AX560" s="21"/>
      <c r="AY560" s="21"/>
    </row>
    <row r="561" spans="1:51" s="116" customFormat="1" x14ac:dyDescent="0.2">
      <c r="A561" s="66" t="str">
        <f>+A560</f>
        <v>3-01-002-02-02-03-0006-07</v>
      </c>
      <c r="B561" s="66" t="str">
        <f>+B560</f>
        <v>Servicios de instalacion</v>
      </c>
      <c r="C561" s="66"/>
      <c r="D561" s="66"/>
      <c r="E561" s="66"/>
      <c r="F561" s="66"/>
      <c r="G561" s="66"/>
      <c r="H561" s="67"/>
      <c r="I561" s="68"/>
      <c r="J561" s="66"/>
      <c r="K561" s="66"/>
      <c r="L561" s="69"/>
      <c r="M561" s="70"/>
      <c r="N561" s="71" t="str">
        <f>+B561</f>
        <v>Servicios de instalacion</v>
      </c>
      <c r="O561" s="72">
        <f>SUM(O560)</f>
        <v>82000000</v>
      </c>
      <c r="P561" s="72">
        <f t="shared" ref="P561:AQ561" si="69">SUM(P560)</f>
        <v>0</v>
      </c>
      <c r="Q561" s="72">
        <f t="shared" si="69"/>
        <v>0</v>
      </c>
      <c r="R561" s="72">
        <f t="shared" si="69"/>
        <v>0</v>
      </c>
      <c r="S561" s="72">
        <f t="shared" si="69"/>
        <v>0</v>
      </c>
      <c r="T561" s="72">
        <f t="shared" si="69"/>
        <v>0</v>
      </c>
      <c r="U561" s="72">
        <f t="shared" si="69"/>
        <v>0</v>
      </c>
      <c r="V561" s="72">
        <f t="shared" si="69"/>
        <v>0</v>
      </c>
      <c r="W561" s="72">
        <f t="shared" si="69"/>
        <v>0</v>
      </c>
      <c r="X561" s="72">
        <f t="shared" si="69"/>
        <v>0</v>
      </c>
      <c r="Y561" s="72">
        <f t="shared" si="69"/>
        <v>0</v>
      </c>
      <c r="Z561" s="72">
        <f t="shared" si="69"/>
        <v>0</v>
      </c>
      <c r="AA561" s="72">
        <f t="shared" si="69"/>
        <v>0</v>
      </c>
      <c r="AB561" s="72">
        <f t="shared" si="69"/>
        <v>0</v>
      </c>
      <c r="AC561" s="72">
        <f t="shared" si="69"/>
        <v>0</v>
      </c>
      <c r="AD561" s="72">
        <f t="shared" si="69"/>
        <v>0</v>
      </c>
      <c r="AE561" s="72">
        <f t="shared" si="69"/>
        <v>0</v>
      </c>
      <c r="AF561" s="72">
        <f t="shared" si="69"/>
        <v>10329</v>
      </c>
      <c r="AG561" s="72">
        <f t="shared" si="69"/>
        <v>82000000</v>
      </c>
      <c r="AH561" s="72">
        <f t="shared" si="69"/>
        <v>0</v>
      </c>
      <c r="AI561" s="72">
        <f t="shared" si="69"/>
        <v>0</v>
      </c>
      <c r="AJ561" s="72">
        <f t="shared" si="69"/>
        <v>0</v>
      </c>
      <c r="AK561" s="72">
        <f t="shared" si="69"/>
        <v>0</v>
      </c>
      <c r="AL561" s="72">
        <f t="shared" si="69"/>
        <v>0</v>
      </c>
      <c r="AM561" s="72">
        <f t="shared" si="69"/>
        <v>0</v>
      </c>
      <c r="AN561" s="72">
        <f t="shared" si="69"/>
        <v>82000000</v>
      </c>
      <c r="AO561" s="72">
        <f t="shared" si="69"/>
        <v>0</v>
      </c>
      <c r="AP561" s="72">
        <f t="shared" si="69"/>
        <v>0</v>
      </c>
      <c r="AQ561" s="72">
        <f t="shared" si="69"/>
        <v>0</v>
      </c>
      <c r="AR561" s="63"/>
      <c r="AU561" s="64"/>
      <c r="AW561" s="21"/>
      <c r="AX561" s="21"/>
      <c r="AY561" s="21"/>
    </row>
    <row r="562" spans="1:51" s="116" customFormat="1" x14ac:dyDescent="0.2">
      <c r="A562" s="79" t="s">
        <v>640</v>
      </c>
      <c r="B562" s="79" t="s">
        <v>641</v>
      </c>
      <c r="C562" s="79" t="s">
        <v>42</v>
      </c>
      <c r="D562" s="79" t="s">
        <v>43</v>
      </c>
      <c r="E562" s="79" t="s">
        <v>90</v>
      </c>
      <c r="F562" s="79">
        <v>900418656</v>
      </c>
      <c r="G562" s="79" t="s">
        <v>642</v>
      </c>
      <c r="H562" s="132">
        <v>2270</v>
      </c>
      <c r="I562" s="133">
        <v>10194</v>
      </c>
      <c r="J562" s="79" t="s">
        <v>98</v>
      </c>
      <c r="K562" s="79">
        <v>1710</v>
      </c>
      <c r="L562" s="124">
        <v>44526</v>
      </c>
      <c r="M562" s="120">
        <v>35000042</v>
      </c>
      <c r="N562" s="57">
        <v>0</v>
      </c>
      <c r="O562" s="109">
        <v>35000042</v>
      </c>
      <c r="P562" s="58"/>
      <c r="Q562" s="58"/>
      <c r="R562" s="58">
        <v>796</v>
      </c>
      <c r="S562" s="58">
        <v>35000042</v>
      </c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9">
        <f t="shared" si="60"/>
        <v>35000042</v>
      </c>
      <c r="AO562" s="60"/>
      <c r="AP562" s="61"/>
      <c r="AQ562" s="62">
        <f t="shared" si="61"/>
        <v>0</v>
      </c>
      <c r="AR562" s="63" t="s">
        <v>47</v>
      </c>
      <c r="AS562" s="116" t="s">
        <v>48</v>
      </c>
      <c r="AT562" s="116" t="s">
        <v>49</v>
      </c>
      <c r="AU562" s="64"/>
      <c r="AW562" s="21"/>
      <c r="AX562" s="21"/>
      <c r="AY562" s="21"/>
    </row>
    <row r="563" spans="1:51" s="116" customFormat="1" x14ac:dyDescent="0.2">
      <c r="A563" s="79" t="s">
        <v>640</v>
      </c>
      <c r="B563" s="79" t="s">
        <v>641</v>
      </c>
      <c r="C563" s="79" t="s">
        <v>42</v>
      </c>
      <c r="D563" s="79" t="s">
        <v>43</v>
      </c>
      <c r="E563" s="79" t="s">
        <v>90</v>
      </c>
      <c r="F563" s="79">
        <v>900418656</v>
      </c>
      <c r="G563" s="79" t="s">
        <v>642</v>
      </c>
      <c r="H563" s="132">
        <v>3268</v>
      </c>
      <c r="I563" s="133">
        <v>10637</v>
      </c>
      <c r="J563" s="79" t="s">
        <v>92</v>
      </c>
      <c r="K563" s="79">
        <v>1849</v>
      </c>
      <c r="L563" s="124">
        <v>44559</v>
      </c>
      <c r="M563" s="120">
        <v>220959676</v>
      </c>
      <c r="N563" s="57">
        <v>0</v>
      </c>
      <c r="O563" s="109">
        <v>220959676</v>
      </c>
      <c r="P563" s="58"/>
      <c r="Q563" s="58"/>
      <c r="R563" s="58"/>
      <c r="S563" s="58"/>
      <c r="T563" s="58"/>
      <c r="U563" s="58"/>
      <c r="V563" s="58"/>
      <c r="W563" s="58"/>
      <c r="X563" s="58">
        <v>4436</v>
      </c>
      <c r="Y563" s="58">
        <v>220959676</v>
      </c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9">
        <f t="shared" si="60"/>
        <v>220959676</v>
      </c>
      <c r="AO563" s="60"/>
      <c r="AP563" s="61"/>
      <c r="AQ563" s="62">
        <f t="shared" si="61"/>
        <v>0</v>
      </c>
      <c r="AR563" s="63" t="s">
        <v>47</v>
      </c>
      <c r="AS563" s="116" t="s">
        <v>48</v>
      </c>
      <c r="AT563" s="116" t="s">
        <v>49</v>
      </c>
      <c r="AU563" s="64"/>
      <c r="AW563" s="21"/>
      <c r="AX563" s="21"/>
      <c r="AY563" s="21"/>
    </row>
    <row r="564" spans="1:51" s="116" customFormat="1" x14ac:dyDescent="0.2">
      <c r="A564" s="66" t="str">
        <f>+A563</f>
        <v>3-01-002-02-02-03-0006-08</v>
      </c>
      <c r="B564" s="66" t="str">
        <f>+B563</f>
        <v>Servicios de mantenimiento y reparacion de equipos y aparatos de telecomunicaciones</v>
      </c>
      <c r="C564" s="66"/>
      <c r="D564" s="66"/>
      <c r="E564" s="66"/>
      <c r="F564" s="66"/>
      <c r="G564" s="66"/>
      <c r="H564" s="67"/>
      <c r="I564" s="68"/>
      <c r="J564" s="66"/>
      <c r="K564" s="66"/>
      <c r="L564" s="69"/>
      <c r="M564" s="70"/>
      <c r="N564" s="71" t="str">
        <f>+B564</f>
        <v>Servicios de mantenimiento y reparacion de equipos y aparatos de telecomunicaciones</v>
      </c>
      <c r="O564" s="136">
        <f>SUM(O562:O563)</f>
        <v>255959718</v>
      </c>
      <c r="P564" s="136">
        <f t="shared" ref="P564:AQ564" si="70">SUM(P562:P563)</f>
        <v>0</v>
      </c>
      <c r="Q564" s="136">
        <f t="shared" si="70"/>
        <v>0</v>
      </c>
      <c r="R564" s="136">
        <f t="shared" si="70"/>
        <v>796</v>
      </c>
      <c r="S564" s="136">
        <f t="shared" si="70"/>
        <v>35000042</v>
      </c>
      <c r="T564" s="136">
        <f t="shared" si="70"/>
        <v>0</v>
      </c>
      <c r="U564" s="136">
        <f t="shared" si="70"/>
        <v>0</v>
      </c>
      <c r="V564" s="136">
        <f t="shared" si="70"/>
        <v>0</v>
      </c>
      <c r="W564" s="136">
        <f t="shared" si="70"/>
        <v>0</v>
      </c>
      <c r="X564" s="136">
        <f t="shared" si="70"/>
        <v>4436</v>
      </c>
      <c r="Y564" s="136">
        <f t="shared" si="70"/>
        <v>220959676</v>
      </c>
      <c r="Z564" s="136">
        <f t="shared" si="70"/>
        <v>0</v>
      </c>
      <c r="AA564" s="136">
        <f t="shared" si="70"/>
        <v>0</v>
      </c>
      <c r="AB564" s="136">
        <f t="shared" si="70"/>
        <v>0</v>
      </c>
      <c r="AC564" s="136">
        <f t="shared" si="70"/>
        <v>0</v>
      </c>
      <c r="AD564" s="136">
        <f t="shared" si="70"/>
        <v>0</v>
      </c>
      <c r="AE564" s="136">
        <f t="shared" si="70"/>
        <v>0</v>
      </c>
      <c r="AF564" s="136">
        <f t="shared" si="70"/>
        <v>0</v>
      </c>
      <c r="AG564" s="136">
        <f t="shared" si="70"/>
        <v>0</v>
      </c>
      <c r="AH564" s="136">
        <f t="shared" si="70"/>
        <v>0</v>
      </c>
      <c r="AI564" s="136">
        <f t="shared" si="70"/>
        <v>0</v>
      </c>
      <c r="AJ564" s="136">
        <f t="shared" si="70"/>
        <v>0</v>
      </c>
      <c r="AK564" s="136">
        <f t="shared" si="70"/>
        <v>0</v>
      </c>
      <c r="AL564" s="136">
        <f t="shared" si="70"/>
        <v>0</v>
      </c>
      <c r="AM564" s="136">
        <f t="shared" si="70"/>
        <v>0</v>
      </c>
      <c r="AN564" s="136">
        <f t="shared" si="70"/>
        <v>255959718</v>
      </c>
      <c r="AO564" s="136">
        <f t="shared" si="70"/>
        <v>0</v>
      </c>
      <c r="AP564" s="136">
        <f t="shared" si="70"/>
        <v>0</v>
      </c>
      <c r="AQ564" s="136">
        <f t="shared" si="70"/>
        <v>0</v>
      </c>
      <c r="AR564" s="63"/>
      <c r="AT564" s="137"/>
      <c r="AU564" s="64"/>
      <c r="AW564" s="21"/>
      <c r="AX564" s="21"/>
      <c r="AY564" s="21"/>
    </row>
    <row r="565" spans="1:51" s="116" customFormat="1" x14ac:dyDescent="0.2">
      <c r="A565" s="79" t="s">
        <v>643</v>
      </c>
      <c r="B565" s="79" t="s">
        <v>644</v>
      </c>
      <c r="C565" s="79" t="s">
        <v>42</v>
      </c>
      <c r="D565" s="79" t="s">
        <v>43</v>
      </c>
      <c r="E565" s="79" t="s">
        <v>90</v>
      </c>
      <c r="F565" s="79">
        <v>900565762</v>
      </c>
      <c r="G565" s="79" t="s">
        <v>645</v>
      </c>
      <c r="H565" s="132">
        <v>2249</v>
      </c>
      <c r="I565" s="133">
        <v>9952</v>
      </c>
      <c r="J565" s="79" t="s">
        <v>98</v>
      </c>
      <c r="K565" s="79">
        <v>1691</v>
      </c>
      <c r="L565" s="124">
        <v>44512</v>
      </c>
      <c r="M565" s="120">
        <v>84442400</v>
      </c>
      <c r="N565" s="57">
        <v>0</v>
      </c>
      <c r="O565" s="109">
        <v>84442400</v>
      </c>
      <c r="P565" s="58"/>
      <c r="Q565" s="58"/>
      <c r="R565" s="58"/>
      <c r="S565" s="58"/>
      <c r="T565" s="58" t="s">
        <v>646</v>
      </c>
      <c r="U565" s="58">
        <f>3903200+5236000</f>
        <v>9139200</v>
      </c>
      <c r="V565" s="58"/>
      <c r="W565" s="58"/>
      <c r="X565" s="58"/>
      <c r="Y565" s="58"/>
      <c r="Z565" s="58">
        <v>5702</v>
      </c>
      <c r="AA565" s="58">
        <v>15505700</v>
      </c>
      <c r="AB565" s="58"/>
      <c r="AC565" s="58"/>
      <c r="AD565" s="58"/>
      <c r="AE565" s="58"/>
      <c r="AF565" s="58">
        <v>9601</v>
      </c>
      <c r="AG565" s="58">
        <v>44576020</v>
      </c>
      <c r="AH565" s="58"/>
      <c r="AI565" s="58"/>
      <c r="AJ565" s="58"/>
      <c r="AK565" s="58"/>
      <c r="AL565" s="58">
        <v>15186</v>
      </c>
      <c r="AM565" s="58">
        <v>14546560</v>
      </c>
      <c r="AN565" s="59">
        <f t="shared" si="60"/>
        <v>83767480</v>
      </c>
      <c r="AO565" s="60"/>
      <c r="AP565" s="61"/>
      <c r="AQ565" s="62">
        <f t="shared" si="61"/>
        <v>674920</v>
      </c>
      <c r="AR565" s="63" t="s">
        <v>47</v>
      </c>
      <c r="AS565" s="116" t="s">
        <v>48</v>
      </c>
      <c r="AT565" s="116" t="s">
        <v>49</v>
      </c>
      <c r="AU565" s="64"/>
      <c r="AW565" s="21"/>
      <c r="AX565" s="21"/>
      <c r="AY565" s="21"/>
    </row>
    <row r="566" spans="1:51" s="125" customFormat="1" ht="17.25" customHeight="1" x14ac:dyDescent="0.2">
      <c r="A566" s="66" t="str">
        <f>+A565</f>
        <v>3-01-002-02-02-03-0006-11</v>
      </c>
      <c r="B566" s="66" t="str">
        <f>+B565</f>
        <v>Servicios de mantenimiento y reparacion de ascensores y escaleras mecanicas</v>
      </c>
      <c r="C566" s="66"/>
      <c r="D566" s="66"/>
      <c r="E566" s="66"/>
      <c r="F566" s="66"/>
      <c r="G566" s="66"/>
      <c r="H566" s="67"/>
      <c r="I566" s="68"/>
      <c r="J566" s="66"/>
      <c r="K566" s="66"/>
      <c r="L566" s="69"/>
      <c r="M566" s="70"/>
      <c r="N566" s="71" t="str">
        <f>+B566</f>
        <v>Servicios de mantenimiento y reparacion de ascensores y escaleras mecanicas</v>
      </c>
      <c r="O566" s="72">
        <f>SUM(O565)</f>
        <v>84442400</v>
      </c>
      <c r="P566" s="72">
        <f t="shared" ref="P566:AQ566" si="71">SUM(P565)</f>
        <v>0</v>
      </c>
      <c r="Q566" s="72">
        <f t="shared" si="71"/>
        <v>0</v>
      </c>
      <c r="R566" s="72">
        <f t="shared" si="71"/>
        <v>0</v>
      </c>
      <c r="S566" s="72">
        <f t="shared" si="71"/>
        <v>0</v>
      </c>
      <c r="T566" s="72">
        <f t="shared" si="71"/>
        <v>0</v>
      </c>
      <c r="U566" s="72">
        <f t="shared" si="71"/>
        <v>9139200</v>
      </c>
      <c r="V566" s="72">
        <f t="shared" si="71"/>
        <v>0</v>
      </c>
      <c r="W566" s="72">
        <f t="shared" si="71"/>
        <v>0</v>
      </c>
      <c r="X566" s="72">
        <f t="shared" si="71"/>
        <v>0</v>
      </c>
      <c r="Y566" s="72">
        <f t="shared" si="71"/>
        <v>0</v>
      </c>
      <c r="Z566" s="72">
        <f t="shared" si="71"/>
        <v>5702</v>
      </c>
      <c r="AA566" s="72">
        <f t="shared" si="71"/>
        <v>15505700</v>
      </c>
      <c r="AB566" s="72">
        <f t="shared" si="71"/>
        <v>0</v>
      </c>
      <c r="AC566" s="72">
        <f t="shared" si="71"/>
        <v>0</v>
      </c>
      <c r="AD566" s="72">
        <f t="shared" si="71"/>
        <v>0</v>
      </c>
      <c r="AE566" s="72">
        <f t="shared" si="71"/>
        <v>0</v>
      </c>
      <c r="AF566" s="72">
        <f t="shared" si="71"/>
        <v>9601</v>
      </c>
      <c r="AG566" s="72">
        <f t="shared" si="71"/>
        <v>44576020</v>
      </c>
      <c r="AH566" s="72">
        <f t="shared" si="71"/>
        <v>0</v>
      </c>
      <c r="AI566" s="72">
        <f t="shared" si="71"/>
        <v>0</v>
      </c>
      <c r="AJ566" s="72">
        <f t="shared" si="71"/>
        <v>0</v>
      </c>
      <c r="AK566" s="72">
        <f t="shared" si="71"/>
        <v>0</v>
      </c>
      <c r="AL566" s="72">
        <f t="shared" si="71"/>
        <v>15186</v>
      </c>
      <c r="AM566" s="72">
        <f t="shared" si="71"/>
        <v>14546560</v>
      </c>
      <c r="AN566" s="72">
        <f t="shared" si="71"/>
        <v>83767480</v>
      </c>
      <c r="AO566" s="72">
        <f t="shared" si="71"/>
        <v>0</v>
      </c>
      <c r="AP566" s="72">
        <f t="shared" si="71"/>
        <v>0</v>
      </c>
      <c r="AQ566" s="72">
        <f t="shared" si="71"/>
        <v>674920</v>
      </c>
      <c r="AR566" s="63"/>
      <c r="AT566" s="130"/>
      <c r="AU566" s="64"/>
      <c r="AW566" s="21"/>
      <c r="AX566" s="21"/>
      <c r="AY566" s="21"/>
    </row>
    <row r="567" spans="1:51" s="116" customFormat="1" x14ac:dyDescent="0.2">
      <c r="A567" s="79" t="s">
        <v>647</v>
      </c>
      <c r="B567" s="79" t="s">
        <v>648</v>
      </c>
      <c r="C567" s="79" t="s">
        <v>42</v>
      </c>
      <c r="D567" s="79" t="s">
        <v>43</v>
      </c>
      <c r="E567" s="79" t="s">
        <v>90</v>
      </c>
      <c r="F567" s="79">
        <v>901059833</v>
      </c>
      <c r="G567" s="79" t="s">
        <v>639</v>
      </c>
      <c r="H567" s="132">
        <v>3026</v>
      </c>
      <c r="I567" s="133">
        <v>10550</v>
      </c>
      <c r="J567" s="79" t="s">
        <v>98</v>
      </c>
      <c r="K567" s="79">
        <v>1799</v>
      </c>
      <c r="L567" s="124">
        <v>44553</v>
      </c>
      <c r="M567" s="120">
        <v>3899630</v>
      </c>
      <c r="N567" s="57">
        <v>0</v>
      </c>
      <c r="O567" s="109">
        <v>3899630</v>
      </c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9">
        <f t="shared" si="60"/>
        <v>0</v>
      </c>
      <c r="AO567" s="60"/>
      <c r="AP567" s="61"/>
      <c r="AQ567" s="62">
        <f t="shared" si="61"/>
        <v>3899630</v>
      </c>
      <c r="AR567" s="63" t="s">
        <v>47</v>
      </c>
      <c r="AS567" s="116" t="s">
        <v>48</v>
      </c>
      <c r="AT567" s="116" t="s">
        <v>49</v>
      </c>
      <c r="AU567" s="64"/>
      <c r="AW567" s="21"/>
      <c r="AX567" s="21"/>
      <c r="AY567" s="21"/>
    </row>
    <row r="568" spans="1:51" s="125" customFormat="1" ht="17.25" customHeight="1" x14ac:dyDescent="0.2">
      <c r="A568" s="66" t="str">
        <f>+A567</f>
        <v>3-01-002-02-02-03-0006-14</v>
      </c>
      <c r="B568" s="66" t="str">
        <f>+B567</f>
        <v>Servicio de Reparacion general y mantenimiento</v>
      </c>
      <c r="C568" s="66"/>
      <c r="D568" s="66"/>
      <c r="E568" s="66"/>
      <c r="F568" s="66"/>
      <c r="G568" s="66"/>
      <c r="H568" s="67"/>
      <c r="I568" s="68"/>
      <c r="J568" s="66"/>
      <c r="K568" s="66"/>
      <c r="L568" s="69"/>
      <c r="M568" s="70"/>
      <c r="N568" s="71" t="str">
        <f>+B568</f>
        <v>Servicio de Reparacion general y mantenimiento</v>
      </c>
      <c r="O568" s="72">
        <f>SUM(O567)</f>
        <v>3899630</v>
      </c>
      <c r="P568" s="72">
        <f t="shared" ref="P568:AQ568" si="72">SUM(P567)</f>
        <v>0</v>
      </c>
      <c r="Q568" s="72">
        <f t="shared" si="72"/>
        <v>0</v>
      </c>
      <c r="R568" s="72">
        <f t="shared" si="72"/>
        <v>0</v>
      </c>
      <c r="S568" s="72">
        <f t="shared" si="72"/>
        <v>0</v>
      </c>
      <c r="T568" s="72">
        <f t="shared" si="72"/>
        <v>0</v>
      </c>
      <c r="U568" s="72">
        <f t="shared" si="72"/>
        <v>0</v>
      </c>
      <c r="V568" s="72">
        <f t="shared" si="72"/>
        <v>0</v>
      </c>
      <c r="W568" s="72">
        <f t="shared" si="72"/>
        <v>0</v>
      </c>
      <c r="X568" s="72">
        <f t="shared" si="72"/>
        <v>0</v>
      </c>
      <c r="Y568" s="72">
        <f t="shared" si="72"/>
        <v>0</v>
      </c>
      <c r="Z568" s="72">
        <f t="shared" si="72"/>
        <v>0</v>
      </c>
      <c r="AA568" s="72">
        <f t="shared" si="72"/>
        <v>0</v>
      </c>
      <c r="AB568" s="72">
        <f t="shared" si="72"/>
        <v>0</v>
      </c>
      <c r="AC568" s="72">
        <f t="shared" si="72"/>
        <v>0</v>
      </c>
      <c r="AD568" s="72">
        <f t="shared" si="72"/>
        <v>0</v>
      </c>
      <c r="AE568" s="72">
        <f t="shared" si="72"/>
        <v>0</v>
      </c>
      <c r="AF568" s="72">
        <f t="shared" si="72"/>
        <v>0</v>
      </c>
      <c r="AG568" s="72">
        <f t="shared" si="72"/>
        <v>0</v>
      </c>
      <c r="AH568" s="72">
        <f t="shared" si="72"/>
        <v>0</v>
      </c>
      <c r="AI568" s="72">
        <f t="shared" si="72"/>
        <v>0</v>
      </c>
      <c r="AJ568" s="72">
        <f t="shared" si="72"/>
        <v>0</v>
      </c>
      <c r="AK568" s="72">
        <f t="shared" si="72"/>
        <v>0</v>
      </c>
      <c r="AL568" s="72">
        <f t="shared" si="72"/>
        <v>0</v>
      </c>
      <c r="AM568" s="72">
        <f t="shared" si="72"/>
        <v>0</v>
      </c>
      <c r="AN568" s="72">
        <f t="shared" si="72"/>
        <v>0</v>
      </c>
      <c r="AO568" s="72">
        <f t="shared" si="72"/>
        <v>0</v>
      </c>
      <c r="AP568" s="72">
        <f t="shared" si="72"/>
        <v>0</v>
      </c>
      <c r="AQ568" s="72">
        <f t="shared" si="72"/>
        <v>3899630</v>
      </c>
      <c r="AR568" s="63"/>
      <c r="AT568" s="130"/>
      <c r="AU568" s="64"/>
      <c r="AW568" s="21"/>
      <c r="AX568" s="21"/>
      <c r="AY568" s="21"/>
    </row>
    <row r="569" spans="1:51" s="116" customFormat="1" x14ac:dyDescent="0.2">
      <c r="A569" s="79" t="s">
        <v>649</v>
      </c>
      <c r="B569" s="79" t="s">
        <v>650</v>
      </c>
      <c r="C569" s="79" t="s">
        <v>103</v>
      </c>
      <c r="D569" s="79" t="s">
        <v>104</v>
      </c>
      <c r="E569" s="79" t="s">
        <v>44</v>
      </c>
      <c r="F569" s="79">
        <v>80426185</v>
      </c>
      <c r="G569" s="79" t="s">
        <v>651</v>
      </c>
      <c r="H569" s="112">
        <v>2171</v>
      </c>
      <c r="I569" s="133">
        <v>10404</v>
      </c>
      <c r="J569" s="79" t="s">
        <v>98</v>
      </c>
      <c r="K569" s="79">
        <v>1743</v>
      </c>
      <c r="L569" s="124">
        <v>44540</v>
      </c>
      <c r="M569" s="120">
        <v>1400000</v>
      </c>
      <c r="N569" s="57">
        <v>0</v>
      </c>
      <c r="O569" s="109">
        <v>1400000</v>
      </c>
      <c r="P569" s="58"/>
      <c r="Q569" s="58"/>
      <c r="R569" s="58"/>
      <c r="S569" s="58"/>
      <c r="T569" s="58"/>
      <c r="U569" s="58"/>
      <c r="V569" s="58">
        <v>3029</v>
      </c>
      <c r="W569" s="58">
        <v>1400000</v>
      </c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9">
        <f t="shared" si="60"/>
        <v>1400000</v>
      </c>
      <c r="AO569" s="60"/>
      <c r="AP569" s="61"/>
      <c r="AQ569" s="62">
        <f t="shared" si="61"/>
        <v>0</v>
      </c>
      <c r="AR569" s="63" t="s">
        <v>47</v>
      </c>
      <c r="AS569" s="116" t="s">
        <v>48</v>
      </c>
      <c r="AT569" s="116" t="s">
        <v>49</v>
      </c>
      <c r="AU569" s="64"/>
      <c r="AW569" s="21"/>
      <c r="AX569" s="21"/>
      <c r="AY569" s="21"/>
    </row>
    <row r="570" spans="1:51" s="116" customFormat="1" x14ac:dyDescent="0.2">
      <c r="A570" s="79" t="s">
        <v>649</v>
      </c>
      <c r="B570" s="79" t="s">
        <v>650</v>
      </c>
      <c r="C570" s="79" t="s">
        <v>103</v>
      </c>
      <c r="D570" s="79" t="s">
        <v>104</v>
      </c>
      <c r="E570" s="79" t="s">
        <v>44</v>
      </c>
      <c r="F570" s="79">
        <v>1032461811</v>
      </c>
      <c r="G570" s="79" t="s">
        <v>652</v>
      </c>
      <c r="H570" s="138">
        <v>2172</v>
      </c>
      <c r="I570" s="139">
        <v>10293</v>
      </c>
      <c r="J570" s="79" t="s">
        <v>98</v>
      </c>
      <c r="K570" s="79">
        <v>1720</v>
      </c>
      <c r="L570" s="124">
        <v>44536</v>
      </c>
      <c r="M570" s="140">
        <v>2500000</v>
      </c>
      <c r="N570" s="57">
        <v>0</v>
      </c>
      <c r="O570" s="109">
        <v>2500000</v>
      </c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>
        <v>8009</v>
      </c>
      <c r="AC570" s="58">
        <v>2500000</v>
      </c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9">
        <f t="shared" si="60"/>
        <v>2500000</v>
      </c>
      <c r="AO570" s="60"/>
      <c r="AP570" s="61"/>
      <c r="AQ570" s="62">
        <f t="shared" si="61"/>
        <v>0</v>
      </c>
      <c r="AR570" s="63" t="s">
        <v>47</v>
      </c>
      <c r="AS570" s="116" t="s">
        <v>48</v>
      </c>
      <c r="AT570" s="116" t="s">
        <v>49</v>
      </c>
      <c r="AU570" s="64"/>
      <c r="AW570" s="21"/>
      <c r="AX570" s="21"/>
      <c r="AY570" s="21"/>
    </row>
    <row r="571" spans="1:51" s="116" customFormat="1" ht="15" customHeight="1" x14ac:dyDescent="0.2">
      <c r="A571" s="79" t="s">
        <v>649</v>
      </c>
      <c r="B571" s="79" t="s">
        <v>650</v>
      </c>
      <c r="C571" s="79" t="s">
        <v>103</v>
      </c>
      <c r="D571" s="79" t="s">
        <v>104</v>
      </c>
      <c r="E571" s="79" t="s">
        <v>44</v>
      </c>
      <c r="F571" s="79">
        <v>1033699335</v>
      </c>
      <c r="G571" s="79" t="s">
        <v>653</v>
      </c>
      <c r="H571" s="138">
        <v>2844</v>
      </c>
      <c r="I571" s="133">
        <v>10297</v>
      </c>
      <c r="J571" s="79" t="s">
        <v>98</v>
      </c>
      <c r="K571" s="79">
        <v>1719</v>
      </c>
      <c r="L571" s="124">
        <v>44536</v>
      </c>
      <c r="M571" s="140">
        <v>13751000</v>
      </c>
      <c r="N571" s="57">
        <v>0</v>
      </c>
      <c r="O571" s="109">
        <v>13751000</v>
      </c>
      <c r="P571" s="58"/>
      <c r="Q571" s="58"/>
      <c r="R571" s="58"/>
      <c r="S571" s="58"/>
      <c r="T571" s="58"/>
      <c r="U571" s="58"/>
      <c r="V571" s="58"/>
      <c r="W571" s="58"/>
      <c r="X571" s="58">
        <v>4044</v>
      </c>
      <c r="Y571" s="58">
        <v>13751000</v>
      </c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9">
        <f t="shared" si="60"/>
        <v>13751000</v>
      </c>
      <c r="AO571" s="60"/>
      <c r="AP571" s="61"/>
      <c r="AQ571" s="62">
        <f t="shared" si="61"/>
        <v>0</v>
      </c>
      <c r="AR571" s="63" t="s">
        <v>47</v>
      </c>
      <c r="AS571" s="116" t="s">
        <v>48</v>
      </c>
      <c r="AT571" s="116" t="s">
        <v>49</v>
      </c>
      <c r="AU571" s="64"/>
      <c r="AW571" s="21"/>
      <c r="AX571" s="21"/>
      <c r="AY571" s="21"/>
    </row>
    <row r="572" spans="1:51" s="116" customFormat="1" x14ac:dyDescent="0.2">
      <c r="A572" s="79" t="s">
        <v>649</v>
      </c>
      <c r="B572" s="79" t="s">
        <v>650</v>
      </c>
      <c r="C572" s="79" t="s">
        <v>200</v>
      </c>
      <c r="D572" s="79" t="s">
        <v>183</v>
      </c>
      <c r="E572" s="79" t="s">
        <v>90</v>
      </c>
      <c r="F572" s="79">
        <v>830099236</v>
      </c>
      <c r="G572" s="79" t="s">
        <v>654</v>
      </c>
      <c r="H572" s="65">
        <v>1507</v>
      </c>
      <c r="I572" s="65">
        <v>4407</v>
      </c>
      <c r="J572" s="79" t="s">
        <v>98</v>
      </c>
      <c r="K572" s="79">
        <v>1177</v>
      </c>
      <c r="L572" s="124">
        <v>44348</v>
      </c>
      <c r="M572" s="75">
        <v>20698570</v>
      </c>
      <c r="N572" s="57">
        <v>0</v>
      </c>
      <c r="O572" s="57">
        <v>20698570</v>
      </c>
      <c r="P572" s="58"/>
      <c r="Q572" s="58"/>
      <c r="R572" s="58"/>
      <c r="S572" s="58"/>
      <c r="T572" s="58">
        <v>2697</v>
      </c>
      <c r="U572" s="58">
        <v>20698570</v>
      </c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9">
        <f t="shared" si="60"/>
        <v>20698570</v>
      </c>
      <c r="AO572" s="60"/>
      <c r="AP572" s="61"/>
      <c r="AQ572" s="62">
        <f t="shared" si="61"/>
        <v>0</v>
      </c>
      <c r="AR572" s="63" t="s">
        <v>47</v>
      </c>
      <c r="AS572" s="116" t="s">
        <v>48</v>
      </c>
      <c r="AT572" s="116" t="s">
        <v>49</v>
      </c>
      <c r="AU572" s="64"/>
      <c r="AW572" s="21"/>
      <c r="AX572" s="21"/>
      <c r="AY572" s="21"/>
    </row>
    <row r="573" spans="1:51" s="116" customFormat="1" x14ac:dyDescent="0.2">
      <c r="A573" s="79" t="s">
        <v>649</v>
      </c>
      <c r="B573" s="79" t="s">
        <v>650</v>
      </c>
      <c r="C573" s="79" t="s">
        <v>200</v>
      </c>
      <c r="D573" s="79" t="s">
        <v>183</v>
      </c>
      <c r="E573" s="79" t="s">
        <v>90</v>
      </c>
      <c r="F573" s="79">
        <v>800176618</v>
      </c>
      <c r="G573" s="79" t="s">
        <v>655</v>
      </c>
      <c r="H573" s="112">
        <v>1770</v>
      </c>
      <c r="I573" s="133">
        <v>4720</v>
      </c>
      <c r="J573" s="79" t="s">
        <v>98</v>
      </c>
      <c r="K573" s="79">
        <v>1385</v>
      </c>
      <c r="L573" s="124">
        <v>44399</v>
      </c>
      <c r="M573" s="120">
        <v>3948668</v>
      </c>
      <c r="N573" s="57">
        <v>0</v>
      </c>
      <c r="O573" s="134">
        <v>3948668</v>
      </c>
      <c r="P573" s="58"/>
      <c r="Q573" s="58"/>
      <c r="R573" s="58">
        <v>404</v>
      </c>
      <c r="S573" s="58">
        <v>3948668</v>
      </c>
      <c r="T573" s="58"/>
      <c r="U573" s="58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9">
        <f t="shared" si="60"/>
        <v>3948668</v>
      </c>
      <c r="AO573" s="60"/>
      <c r="AP573" s="61"/>
      <c r="AQ573" s="62">
        <f t="shared" si="61"/>
        <v>0</v>
      </c>
      <c r="AR573" s="63" t="s">
        <v>47</v>
      </c>
      <c r="AS573" s="116" t="s">
        <v>48</v>
      </c>
      <c r="AT573" s="116" t="s">
        <v>49</v>
      </c>
      <c r="AU573" s="64"/>
      <c r="AW573" s="21"/>
      <c r="AX573" s="21"/>
      <c r="AY573" s="21"/>
    </row>
    <row r="574" spans="1:51" s="116" customFormat="1" x14ac:dyDescent="0.2">
      <c r="A574" s="79" t="s">
        <v>649</v>
      </c>
      <c r="B574" s="79" t="s">
        <v>650</v>
      </c>
      <c r="C574" s="79" t="s">
        <v>182</v>
      </c>
      <c r="D574" s="79" t="s">
        <v>183</v>
      </c>
      <c r="E574" s="79" t="s">
        <v>44</v>
      </c>
      <c r="F574" s="79">
        <v>80872038</v>
      </c>
      <c r="G574" s="79" t="s">
        <v>656</v>
      </c>
      <c r="H574" s="112">
        <v>3031</v>
      </c>
      <c r="I574" s="133">
        <v>10411</v>
      </c>
      <c r="J574" s="79" t="s">
        <v>98</v>
      </c>
      <c r="K574" s="79">
        <v>1746</v>
      </c>
      <c r="L574" s="124">
        <v>44540</v>
      </c>
      <c r="M574" s="120">
        <v>5500000</v>
      </c>
      <c r="N574" s="57">
        <v>0</v>
      </c>
      <c r="O574" s="134">
        <v>5500000</v>
      </c>
      <c r="P574" s="58"/>
      <c r="Q574" s="58"/>
      <c r="R574" s="58"/>
      <c r="S574" s="58"/>
      <c r="T574" s="58">
        <v>2032</v>
      </c>
      <c r="U574" s="58">
        <v>5500000</v>
      </c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9">
        <f t="shared" si="60"/>
        <v>5500000</v>
      </c>
      <c r="AO574" s="60"/>
      <c r="AP574" s="61"/>
      <c r="AQ574" s="62">
        <f t="shared" si="61"/>
        <v>0</v>
      </c>
      <c r="AR574" s="63" t="s">
        <v>47</v>
      </c>
      <c r="AS574" s="116" t="s">
        <v>48</v>
      </c>
      <c r="AT574" s="116" t="s">
        <v>49</v>
      </c>
      <c r="AU574" s="64"/>
      <c r="AW574" s="21"/>
      <c r="AX574" s="21"/>
      <c r="AY574" s="21"/>
    </row>
    <row r="575" spans="1:51" s="116" customFormat="1" x14ac:dyDescent="0.2">
      <c r="A575" s="79" t="s">
        <v>649</v>
      </c>
      <c r="B575" s="79" t="s">
        <v>650</v>
      </c>
      <c r="C575" s="79" t="s">
        <v>194</v>
      </c>
      <c r="D575" s="79" t="s">
        <v>195</v>
      </c>
      <c r="E575" s="79" t="s">
        <v>90</v>
      </c>
      <c r="F575" s="79">
        <v>830089097</v>
      </c>
      <c r="G575" s="79" t="s">
        <v>657</v>
      </c>
      <c r="H575" s="132">
        <v>2046</v>
      </c>
      <c r="I575" s="133">
        <v>6702</v>
      </c>
      <c r="J575" s="79" t="s">
        <v>98</v>
      </c>
      <c r="K575" s="79">
        <v>1668</v>
      </c>
      <c r="L575" s="124">
        <v>44453</v>
      </c>
      <c r="M575" s="120">
        <v>81000000</v>
      </c>
      <c r="N575" s="57">
        <v>0</v>
      </c>
      <c r="O575" s="109">
        <v>81000000</v>
      </c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9">
        <f t="shared" si="60"/>
        <v>0</v>
      </c>
      <c r="AO575" s="60"/>
      <c r="AP575" s="61"/>
      <c r="AQ575" s="62">
        <f t="shared" si="61"/>
        <v>81000000</v>
      </c>
      <c r="AR575" s="63" t="s">
        <v>47</v>
      </c>
      <c r="AS575" s="116" t="s">
        <v>48</v>
      </c>
      <c r="AT575" s="116" t="s">
        <v>49</v>
      </c>
      <c r="AU575" s="64"/>
      <c r="AW575" s="21"/>
      <c r="AX575" s="21"/>
      <c r="AY575" s="21"/>
    </row>
    <row r="576" spans="1:51" s="116" customFormat="1" x14ac:dyDescent="0.2">
      <c r="A576" s="79" t="s">
        <v>649</v>
      </c>
      <c r="B576" s="79" t="s">
        <v>650</v>
      </c>
      <c r="C576" s="79" t="s">
        <v>349</v>
      </c>
      <c r="D576" s="79" t="s">
        <v>350</v>
      </c>
      <c r="E576" s="79" t="s">
        <v>44</v>
      </c>
      <c r="F576" s="79">
        <v>79946573</v>
      </c>
      <c r="G576" s="79" t="s">
        <v>658</v>
      </c>
      <c r="H576" s="132">
        <v>3348</v>
      </c>
      <c r="I576" s="133">
        <v>10375</v>
      </c>
      <c r="J576" s="79" t="s">
        <v>98</v>
      </c>
      <c r="K576" s="79">
        <v>1732</v>
      </c>
      <c r="L576" s="124">
        <v>44539</v>
      </c>
      <c r="M576" s="120">
        <v>4179220</v>
      </c>
      <c r="N576" s="57">
        <v>0</v>
      </c>
      <c r="O576" s="109">
        <v>4179220</v>
      </c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>
        <v>7165</v>
      </c>
      <c r="AC576" s="58">
        <v>4179220</v>
      </c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9">
        <f t="shared" si="60"/>
        <v>4179220</v>
      </c>
      <c r="AO576" s="60"/>
      <c r="AP576" s="61"/>
      <c r="AQ576" s="62">
        <f t="shared" si="61"/>
        <v>0</v>
      </c>
      <c r="AR576" s="63" t="s">
        <v>47</v>
      </c>
      <c r="AS576" s="116" t="s">
        <v>48</v>
      </c>
      <c r="AT576" s="116" t="s">
        <v>49</v>
      </c>
      <c r="AU576" s="64"/>
      <c r="AW576" s="21"/>
      <c r="AX576" s="21"/>
      <c r="AY576" s="21"/>
    </row>
    <row r="577" spans="1:51" s="125" customFormat="1" ht="17.25" customHeight="1" x14ac:dyDescent="0.2">
      <c r="A577" s="66" t="str">
        <f>+A576</f>
        <v>3-01-002-02-02-03-0007-011</v>
      </c>
      <c r="B577" s="66" t="str">
        <f>+B576</f>
        <v>Servicios editoriales, a comision o por contrato</v>
      </c>
      <c r="C577" s="66"/>
      <c r="D577" s="66"/>
      <c r="E577" s="66"/>
      <c r="F577" s="66"/>
      <c r="G577" s="66"/>
      <c r="H577" s="67"/>
      <c r="I577" s="68"/>
      <c r="J577" s="66"/>
      <c r="K577" s="66"/>
      <c r="L577" s="69"/>
      <c r="M577" s="70"/>
      <c r="N577" s="71" t="str">
        <f>+B577</f>
        <v>Servicios editoriales, a comision o por contrato</v>
      </c>
      <c r="O577" s="72">
        <f>SUM(O569:O576)</f>
        <v>132977458</v>
      </c>
      <c r="P577" s="72">
        <f t="shared" ref="P577:AQ577" si="73">SUM(P569:P576)</f>
        <v>0</v>
      </c>
      <c r="Q577" s="72">
        <f t="shared" si="73"/>
        <v>0</v>
      </c>
      <c r="R577" s="72">
        <f t="shared" si="73"/>
        <v>404</v>
      </c>
      <c r="S577" s="72">
        <f t="shared" si="73"/>
        <v>3948668</v>
      </c>
      <c r="T577" s="72">
        <f t="shared" si="73"/>
        <v>4729</v>
      </c>
      <c r="U577" s="72">
        <f t="shared" si="73"/>
        <v>26198570</v>
      </c>
      <c r="V577" s="72">
        <f t="shared" si="73"/>
        <v>3029</v>
      </c>
      <c r="W577" s="72">
        <f t="shared" si="73"/>
        <v>1400000</v>
      </c>
      <c r="X577" s="72">
        <f t="shared" si="73"/>
        <v>4044</v>
      </c>
      <c r="Y577" s="72">
        <f t="shared" si="73"/>
        <v>13751000</v>
      </c>
      <c r="Z577" s="72">
        <f t="shared" si="73"/>
        <v>0</v>
      </c>
      <c r="AA577" s="72">
        <f t="shared" si="73"/>
        <v>0</v>
      </c>
      <c r="AB577" s="72">
        <f t="shared" si="73"/>
        <v>15174</v>
      </c>
      <c r="AC577" s="72">
        <f t="shared" si="73"/>
        <v>6679220</v>
      </c>
      <c r="AD577" s="72">
        <f t="shared" si="73"/>
        <v>0</v>
      </c>
      <c r="AE577" s="72">
        <f t="shared" si="73"/>
        <v>0</v>
      </c>
      <c r="AF577" s="72">
        <f t="shared" si="73"/>
        <v>0</v>
      </c>
      <c r="AG577" s="72">
        <f t="shared" si="73"/>
        <v>0</v>
      </c>
      <c r="AH577" s="72">
        <f t="shared" si="73"/>
        <v>0</v>
      </c>
      <c r="AI577" s="72">
        <f t="shared" si="73"/>
        <v>0</v>
      </c>
      <c r="AJ577" s="72">
        <f t="shared" si="73"/>
        <v>0</v>
      </c>
      <c r="AK577" s="72">
        <f t="shared" si="73"/>
        <v>0</v>
      </c>
      <c r="AL577" s="72">
        <f t="shared" si="73"/>
        <v>0</v>
      </c>
      <c r="AM577" s="72">
        <f t="shared" si="73"/>
        <v>0</v>
      </c>
      <c r="AN577" s="72">
        <f t="shared" si="73"/>
        <v>51977458</v>
      </c>
      <c r="AO577" s="72">
        <f t="shared" si="73"/>
        <v>0</v>
      </c>
      <c r="AP577" s="72">
        <f t="shared" si="73"/>
        <v>0</v>
      </c>
      <c r="AQ577" s="72">
        <f t="shared" si="73"/>
        <v>81000000</v>
      </c>
      <c r="AR577" s="63"/>
      <c r="AT577" s="130"/>
      <c r="AU577" s="64"/>
      <c r="AW577" s="21"/>
      <c r="AX577" s="21"/>
      <c r="AY577" s="21"/>
    </row>
    <row r="578" spans="1:51" s="116" customFormat="1" ht="13.5" customHeight="1" x14ac:dyDescent="0.2">
      <c r="A578" s="79" t="s">
        <v>659</v>
      </c>
      <c r="B578" s="79" t="s">
        <v>660</v>
      </c>
      <c r="C578" s="79" t="s">
        <v>200</v>
      </c>
      <c r="D578" s="79" t="s">
        <v>183</v>
      </c>
      <c r="E578" s="79" t="s">
        <v>44</v>
      </c>
      <c r="F578" s="79">
        <v>79240144</v>
      </c>
      <c r="G578" s="79" t="s">
        <v>661</v>
      </c>
      <c r="H578" s="65">
        <v>2002</v>
      </c>
      <c r="I578" s="65">
        <v>10309</v>
      </c>
      <c r="J578" s="79" t="s">
        <v>98</v>
      </c>
      <c r="K578" s="79">
        <v>1723</v>
      </c>
      <c r="L578" s="124">
        <v>44536</v>
      </c>
      <c r="M578" s="75">
        <v>5800000</v>
      </c>
      <c r="N578" s="57">
        <v>0</v>
      </c>
      <c r="O578" s="88">
        <v>5800000</v>
      </c>
      <c r="P578" s="58"/>
      <c r="Q578" s="58"/>
      <c r="R578" s="58"/>
      <c r="S578" s="58"/>
      <c r="T578" s="58"/>
      <c r="U578" s="58"/>
      <c r="V578" s="58"/>
      <c r="W578" s="58"/>
      <c r="X578" s="58">
        <v>4040</v>
      </c>
      <c r="Y578" s="58">
        <v>5800000</v>
      </c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9">
        <f t="shared" si="60"/>
        <v>5800000</v>
      </c>
      <c r="AO578" s="60"/>
      <c r="AP578" s="61"/>
      <c r="AQ578" s="62">
        <f t="shared" si="61"/>
        <v>0</v>
      </c>
      <c r="AR578" s="63" t="s">
        <v>47</v>
      </c>
      <c r="AS578" s="116" t="s">
        <v>48</v>
      </c>
      <c r="AT578" s="116" t="s">
        <v>49</v>
      </c>
      <c r="AU578" s="64"/>
      <c r="AW578" s="21"/>
      <c r="AX578" s="21"/>
      <c r="AY578" s="21"/>
    </row>
    <row r="579" spans="1:51" s="116" customFormat="1" ht="13.5" customHeight="1" x14ac:dyDescent="0.2">
      <c r="A579" s="79" t="s">
        <v>659</v>
      </c>
      <c r="B579" s="79" t="s">
        <v>660</v>
      </c>
      <c r="C579" s="79" t="s">
        <v>194</v>
      </c>
      <c r="D579" s="79" t="s">
        <v>195</v>
      </c>
      <c r="E579" s="79" t="s">
        <v>90</v>
      </c>
      <c r="F579" s="79">
        <v>830147698</v>
      </c>
      <c r="G579" s="79" t="s">
        <v>662</v>
      </c>
      <c r="H579" s="65">
        <v>2042</v>
      </c>
      <c r="I579" s="65">
        <v>6669</v>
      </c>
      <c r="J579" s="79" t="s">
        <v>98</v>
      </c>
      <c r="K579" s="79">
        <v>1639</v>
      </c>
      <c r="L579" s="124">
        <v>44453</v>
      </c>
      <c r="M579" s="75">
        <v>47034262</v>
      </c>
      <c r="N579" s="57">
        <v>0</v>
      </c>
      <c r="O579" s="57">
        <v>47034262</v>
      </c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9">
        <f t="shared" si="60"/>
        <v>0</v>
      </c>
      <c r="AO579" s="60"/>
      <c r="AP579" s="61"/>
      <c r="AQ579" s="62">
        <f t="shared" si="61"/>
        <v>47034262</v>
      </c>
      <c r="AR579" s="63" t="s">
        <v>47</v>
      </c>
      <c r="AS579" s="116" t="s">
        <v>48</v>
      </c>
      <c r="AT579" s="116" t="s">
        <v>49</v>
      </c>
      <c r="AU579" s="64"/>
      <c r="AW579" s="21"/>
      <c r="AX579" s="21"/>
      <c r="AY579" s="21"/>
    </row>
    <row r="580" spans="1:51" s="116" customFormat="1" ht="13.5" customHeight="1" x14ac:dyDescent="0.2">
      <c r="A580" s="79" t="s">
        <v>659</v>
      </c>
      <c r="B580" s="79" t="s">
        <v>660</v>
      </c>
      <c r="C580" s="79" t="s">
        <v>185</v>
      </c>
      <c r="D580" s="79" t="s">
        <v>186</v>
      </c>
      <c r="E580" s="79" t="s">
        <v>90</v>
      </c>
      <c r="F580" s="79">
        <v>900605957</v>
      </c>
      <c r="G580" s="79" t="s">
        <v>663</v>
      </c>
      <c r="H580" s="65">
        <v>2518</v>
      </c>
      <c r="I580" s="65">
        <v>9724</v>
      </c>
      <c r="J580" s="79" t="s">
        <v>98</v>
      </c>
      <c r="K580" s="79">
        <v>1004</v>
      </c>
      <c r="L580" s="124">
        <v>44295</v>
      </c>
      <c r="M580" s="75">
        <v>28980000</v>
      </c>
      <c r="N580" s="57">
        <v>19874478</v>
      </c>
      <c r="O580" s="57">
        <v>9105522</v>
      </c>
      <c r="P580" s="58"/>
      <c r="Q580" s="58"/>
      <c r="R580" s="58">
        <v>330</v>
      </c>
      <c r="S580" s="58">
        <v>467027</v>
      </c>
      <c r="T580" s="58">
        <v>2046</v>
      </c>
      <c r="U580" s="58">
        <v>8598000</v>
      </c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9">
        <f t="shared" si="60"/>
        <v>9065027</v>
      </c>
      <c r="AO580" s="60">
        <v>44687</v>
      </c>
      <c r="AP580" s="61">
        <v>40495</v>
      </c>
      <c r="AQ580" s="62">
        <f t="shared" si="61"/>
        <v>0</v>
      </c>
      <c r="AR580" s="63" t="s">
        <v>47</v>
      </c>
      <c r="AS580" s="116" t="s">
        <v>48</v>
      </c>
      <c r="AT580" s="116" t="s">
        <v>49</v>
      </c>
      <c r="AU580" s="64"/>
      <c r="AW580" s="21"/>
      <c r="AX580" s="21"/>
      <c r="AY580" s="21"/>
    </row>
    <row r="581" spans="1:51" s="125" customFormat="1" ht="17.25" customHeight="1" x14ac:dyDescent="0.2">
      <c r="A581" s="66" t="str">
        <f>+A580</f>
        <v>3-01-002-02-02-03-0007-021</v>
      </c>
      <c r="B581" s="66" t="str">
        <f>+B580</f>
        <v>Servicios de impresion</v>
      </c>
      <c r="C581" s="66"/>
      <c r="D581" s="66"/>
      <c r="E581" s="66"/>
      <c r="F581" s="66"/>
      <c r="G581" s="66"/>
      <c r="H581" s="67"/>
      <c r="I581" s="68"/>
      <c r="J581" s="66"/>
      <c r="K581" s="66"/>
      <c r="L581" s="69"/>
      <c r="M581" s="70"/>
      <c r="N581" s="71" t="str">
        <f>+B581</f>
        <v>Servicios de impresion</v>
      </c>
      <c r="O581" s="72">
        <f>SUM(O578:O580)</f>
        <v>61939784</v>
      </c>
      <c r="P581" s="72">
        <f t="shared" ref="P581:AQ581" si="74">SUM(P578:P580)</f>
        <v>0</v>
      </c>
      <c r="Q581" s="72">
        <f t="shared" si="74"/>
        <v>0</v>
      </c>
      <c r="R581" s="72">
        <f t="shared" si="74"/>
        <v>330</v>
      </c>
      <c r="S581" s="72">
        <f t="shared" si="74"/>
        <v>467027</v>
      </c>
      <c r="T581" s="72">
        <f t="shared" si="74"/>
        <v>2046</v>
      </c>
      <c r="U581" s="72">
        <f t="shared" si="74"/>
        <v>8598000</v>
      </c>
      <c r="V581" s="72">
        <f t="shared" si="74"/>
        <v>0</v>
      </c>
      <c r="W581" s="72">
        <f t="shared" si="74"/>
        <v>0</v>
      </c>
      <c r="X581" s="72">
        <f t="shared" si="74"/>
        <v>4040</v>
      </c>
      <c r="Y581" s="72">
        <f t="shared" si="74"/>
        <v>5800000</v>
      </c>
      <c r="Z581" s="72">
        <f t="shared" si="74"/>
        <v>0</v>
      </c>
      <c r="AA581" s="72">
        <f t="shared" si="74"/>
        <v>0</v>
      </c>
      <c r="AB581" s="72">
        <f t="shared" si="74"/>
        <v>0</v>
      </c>
      <c r="AC581" s="72">
        <f t="shared" si="74"/>
        <v>0</v>
      </c>
      <c r="AD581" s="72">
        <f t="shared" si="74"/>
        <v>0</v>
      </c>
      <c r="AE581" s="72">
        <f t="shared" si="74"/>
        <v>0</v>
      </c>
      <c r="AF581" s="72">
        <f t="shared" si="74"/>
        <v>0</v>
      </c>
      <c r="AG581" s="72">
        <f t="shared" si="74"/>
        <v>0</v>
      </c>
      <c r="AH581" s="72">
        <f t="shared" si="74"/>
        <v>0</v>
      </c>
      <c r="AI581" s="72">
        <f t="shared" si="74"/>
        <v>0</v>
      </c>
      <c r="AJ581" s="72">
        <f t="shared" si="74"/>
        <v>0</v>
      </c>
      <c r="AK581" s="72">
        <f t="shared" si="74"/>
        <v>0</v>
      </c>
      <c r="AL581" s="72">
        <f t="shared" si="74"/>
        <v>0</v>
      </c>
      <c r="AM581" s="72">
        <f t="shared" si="74"/>
        <v>0</v>
      </c>
      <c r="AN581" s="72">
        <f t="shared" si="74"/>
        <v>14865027</v>
      </c>
      <c r="AO581" s="72">
        <f t="shared" si="74"/>
        <v>44687</v>
      </c>
      <c r="AP581" s="72">
        <f t="shared" si="74"/>
        <v>40495</v>
      </c>
      <c r="AQ581" s="72">
        <f t="shared" si="74"/>
        <v>47034262</v>
      </c>
      <c r="AR581" s="63"/>
      <c r="AT581" s="130"/>
      <c r="AU581" s="64"/>
      <c r="AW581" s="21"/>
      <c r="AX581" s="21"/>
      <c r="AY581" s="21"/>
    </row>
    <row r="582" spans="1:51" s="116" customFormat="1" ht="13.5" customHeight="1" x14ac:dyDescent="0.2">
      <c r="A582" s="79" t="s">
        <v>664</v>
      </c>
      <c r="B582" s="79" t="s">
        <v>665</v>
      </c>
      <c r="C582" s="79" t="s">
        <v>103</v>
      </c>
      <c r="D582" s="79" t="s">
        <v>104</v>
      </c>
      <c r="E582" s="79" t="s">
        <v>90</v>
      </c>
      <c r="F582" s="79">
        <v>901313789</v>
      </c>
      <c r="G582" s="79" t="s">
        <v>666</v>
      </c>
      <c r="H582" s="65">
        <v>3292</v>
      </c>
      <c r="I582" s="65">
        <v>10486</v>
      </c>
      <c r="J582" s="79" t="s">
        <v>98</v>
      </c>
      <c r="K582" s="79">
        <v>1781</v>
      </c>
      <c r="L582" s="124">
        <v>44550</v>
      </c>
      <c r="M582" s="75">
        <v>4641000</v>
      </c>
      <c r="N582" s="57">
        <v>0</v>
      </c>
      <c r="O582" s="88">
        <v>4641000</v>
      </c>
      <c r="P582" s="58"/>
      <c r="Q582" s="58"/>
      <c r="R582" s="58"/>
      <c r="S582" s="58"/>
      <c r="T582" s="58"/>
      <c r="U582" s="58"/>
      <c r="V582" s="58">
        <v>3420</v>
      </c>
      <c r="W582" s="58">
        <v>4641000</v>
      </c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9">
        <f t="shared" si="60"/>
        <v>4641000</v>
      </c>
      <c r="AO582" s="60"/>
      <c r="AP582" s="61"/>
      <c r="AQ582" s="62">
        <f t="shared" si="61"/>
        <v>0</v>
      </c>
      <c r="AR582" s="63" t="s">
        <v>47</v>
      </c>
      <c r="AS582" s="116" t="s">
        <v>48</v>
      </c>
      <c r="AT582" s="116" t="s">
        <v>49</v>
      </c>
      <c r="AU582" s="64"/>
      <c r="AW582" s="21"/>
      <c r="AX582" s="21"/>
      <c r="AY582" s="21"/>
    </row>
    <row r="583" spans="1:51" s="125" customFormat="1" ht="17.25" customHeight="1" x14ac:dyDescent="0.2">
      <c r="A583" s="66" t="str">
        <f>+A582</f>
        <v>3-01-002-02-02-03-0007-031</v>
      </c>
      <c r="B583" s="66" t="str">
        <f>+B582</f>
        <v>Servicios relacionados con la impresion</v>
      </c>
      <c r="C583" s="66"/>
      <c r="D583" s="66"/>
      <c r="E583" s="66"/>
      <c r="F583" s="66"/>
      <c r="G583" s="66"/>
      <c r="H583" s="67"/>
      <c r="I583" s="68"/>
      <c r="J583" s="66"/>
      <c r="K583" s="66"/>
      <c r="L583" s="69"/>
      <c r="M583" s="70"/>
      <c r="N583" s="71" t="str">
        <f>+B583</f>
        <v>Servicios relacionados con la impresion</v>
      </c>
      <c r="O583" s="72">
        <f>SUM(O582)</f>
        <v>4641000</v>
      </c>
      <c r="P583" s="72">
        <f t="shared" ref="P583:AQ583" si="75">SUM(P582)</f>
        <v>0</v>
      </c>
      <c r="Q583" s="72">
        <f t="shared" si="75"/>
        <v>0</v>
      </c>
      <c r="R583" s="72">
        <f t="shared" si="75"/>
        <v>0</v>
      </c>
      <c r="S583" s="72">
        <f t="shared" si="75"/>
        <v>0</v>
      </c>
      <c r="T583" s="72">
        <f t="shared" si="75"/>
        <v>0</v>
      </c>
      <c r="U583" s="72">
        <f t="shared" si="75"/>
        <v>0</v>
      </c>
      <c r="V583" s="72">
        <f t="shared" si="75"/>
        <v>3420</v>
      </c>
      <c r="W583" s="72">
        <f t="shared" si="75"/>
        <v>4641000</v>
      </c>
      <c r="X583" s="72">
        <f t="shared" si="75"/>
        <v>0</v>
      </c>
      <c r="Y583" s="72">
        <f t="shared" si="75"/>
        <v>0</v>
      </c>
      <c r="Z583" s="72">
        <f t="shared" si="75"/>
        <v>0</v>
      </c>
      <c r="AA583" s="72">
        <f t="shared" si="75"/>
        <v>0</v>
      </c>
      <c r="AB583" s="72">
        <f t="shared" si="75"/>
        <v>0</v>
      </c>
      <c r="AC583" s="72">
        <f t="shared" si="75"/>
        <v>0</v>
      </c>
      <c r="AD583" s="72">
        <f t="shared" si="75"/>
        <v>0</v>
      </c>
      <c r="AE583" s="72">
        <f t="shared" si="75"/>
        <v>0</v>
      </c>
      <c r="AF583" s="72">
        <f t="shared" si="75"/>
        <v>0</v>
      </c>
      <c r="AG583" s="72">
        <f t="shared" si="75"/>
        <v>0</v>
      </c>
      <c r="AH583" s="72">
        <f t="shared" si="75"/>
        <v>0</v>
      </c>
      <c r="AI583" s="72">
        <f t="shared" si="75"/>
        <v>0</v>
      </c>
      <c r="AJ583" s="72">
        <f t="shared" si="75"/>
        <v>0</v>
      </c>
      <c r="AK583" s="72">
        <f t="shared" si="75"/>
        <v>0</v>
      </c>
      <c r="AL583" s="72">
        <f t="shared" si="75"/>
        <v>0</v>
      </c>
      <c r="AM583" s="72">
        <f t="shared" si="75"/>
        <v>0</v>
      </c>
      <c r="AN583" s="72">
        <f t="shared" si="75"/>
        <v>4641000</v>
      </c>
      <c r="AO583" s="72">
        <f t="shared" si="75"/>
        <v>0</v>
      </c>
      <c r="AP583" s="72">
        <f t="shared" si="75"/>
        <v>0</v>
      </c>
      <c r="AQ583" s="72">
        <f t="shared" si="75"/>
        <v>0</v>
      </c>
      <c r="AR583" s="63"/>
      <c r="AT583" s="130"/>
      <c r="AU583" s="64"/>
      <c r="AW583" s="21"/>
      <c r="AX583" s="21"/>
      <c r="AY583" s="21"/>
    </row>
    <row r="584" spans="1:51" s="116" customFormat="1" ht="13.5" customHeight="1" x14ac:dyDescent="0.2">
      <c r="A584" s="79" t="s">
        <v>667</v>
      </c>
      <c r="B584" s="79" t="s">
        <v>668</v>
      </c>
      <c r="C584" s="79" t="s">
        <v>103</v>
      </c>
      <c r="D584" s="79" t="s">
        <v>104</v>
      </c>
      <c r="E584" s="79" t="s">
        <v>90</v>
      </c>
      <c r="F584" s="79">
        <v>444444288</v>
      </c>
      <c r="G584" s="79" t="s">
        <v>669</v>
      </c>
      <c r="H584" s="85">
        <v>1578</v>
      </c>
      <c r="I584" s="86">
        <v>4351</v>
      </c>
      <c r="J584" s="79" t="s">
        <v>98</v>
      </c>
      <c r="K584" s="79">
        <v>1151</v>
      </c>
      <c r="L584" s="124">
        <v>44337</v>
      </c>
      <c r="M584" s="87">
        <v>36753330</v>
      </c>
      <c r="N584" s="57">
        <v>33541200</v>
      </c>
      <c r="O584" s="88">
        <v>3212130</v>
      </c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9">
        <f t="shared" si="60"/>
        <v>0</v>
      </c>
      <c r="AO584" s="60"/>
      <c r="AP584" s="61"/>
      <c r="AQ584" s="62">
        <f t="shared" si="61"/>
        <v>3212130</v>
      </c>
      <c r="AR584" s="63" t="s">
        <v>47</v>
      </c>
      <c r="AS584" s="116" t="s">
        <v>114</v>
      </c>
      <c r="AT584" s="116" t="s">
        <v>115</v>
      </c>
      <c r="AU584" s="64"/>
      <c r="AW584" s="21"/>
      <c r="AX584" s="21"/>
      <c r="AY584" s="21"/>
    </row>
    <row r="585" spans="1:51" s="125" customFormat="1" ht="17.25" customHeight="1" x14ac:dyDescent="0.2">
      <c r="A585" s="66" t="str">
        <f>+A584</f>
        <v>3-01-002-02-02-05-0002-00</v>
      </c>
      <c r="B585" s="66" t="str">
        <f>+B584</f>
        <v>Viaticos y gastos de viaje - UAA</v>
      </c>
      <c r="C585" s="66"/>
      <c r="D585" s="66"/>
      <c r="E585" s="66"/>
      <c r="F585" s="66"/>
      <c r="G585" s="66"/>
      <c r="H585" s="67"/>
      <c r="I585" s="68"/>
      <c r="J585" s="66"/>
      <c r="K585" s="66"/>
      <c r="L585" s="69"/>
      <c r="M585" s="70"/>
      <c r="N585" s="71" t="str">
        <f>+B585</f>
        <v>Viaticos y gastos de viaje - UAA</v>
      </c>
      <c r="O585" s="72">
        <f>SUM(O584)</f>
        <v>3212130</v>
      </c>
      <c r="P585" s="72">
        <f t="shared" ref="P585:AQ585" si="76">SUM(P584)</f>
        <v>0</v>
      </c>
      <c r="Q585" s="72">
        <f t="shared" si="76"/>
        <v>0</v>
      </c>
      <c r="R585" s="72">
        <f t="shared" si="76"/>
        <v>0</v>
      </c>
      <c r="S585" s="72">
        <f t="shared" si="76"/>
        <v>0</v>
      </c>
      <c r="T585" s="72">
        <f t="shared" si="76"/>
        <v>0</v>
      </c>
      <c r="U585" s="72">
        <f t="shared" si="76"/>
        <v>0</v>
      </c>
      <c r="V585" s="72">
        <f t="shared" si="76"/>
        <v>0</v>
      </c>
      <c r="W585" s="72">
        <f t="shared" si="76"/>
        <v>0</v>
      </c>
      <c r="X585" s="72">
        <f t="shared" si="76"/>
        <v>0</v>
      </c>
      <c r="Y585" s="72">
        <f t="shared" si="76"/>
        <v>0</v>
      </c>
      <c r="Z585" s="72">
        <f t="shared" si="76"/>
        <v>0</v>
      </c>
      <c r="AA585" s="72">
        <f t="shared" si="76"/>
        <v>0</v>
      </c>
      <c r="AB585" s="72">
        <f t="shared" si="76"/>
        <v>0</v>
      </c>
      <c r="AC585" s="72">
        <f t="shared" si="76"/>
        <v>0</v>
      </c>
      <c r="AD585" s="72">
        <f t="shared" si="76"/>
        <v>0</v>
      </c>
      <c r="AE585" s="72">
        <f t="shared" si="76"/>
        <v>0</v>
      </c>
      <c r="AF585" s="72">
        <f t="shared" si="76"/>
        <v>0</v>
      </c>
      <c r="AG585" s="72">
        <f t="shared" si="76"/>
        <v>0</v>
      </c>
      <c r="AH585" s="72">
        <f t="shared" si="76"/>
        <v>0</v>
      </c>
      <c r="AI585" s="72">
        <f t="shared" si="76"/>
        <v>0</v>
      </c>
      <c r="AJ585" s="72">
        <f t="shared" si="76"/>
        <v>0</v>
      </c>
      <c r="AK585" s="72">
        <f t="shared" si="76"/>
        <v>0</v>
      </c>
      <c r="AL585" s="72">
        <f t="shared" si="76"/>
        <v>0</v>
      </c>
      <c r="AM585" s="72">
        <f t="shared" si="76"/>
        <v>0</v>
      </c>
      <c r="AN585" s="72">
        <f t="shared" si="76"/>
        <v>0</v>
      </c>
      <c r="AO585" s="72">
        <f t="shared" si="76"/>
        <v>0</v>
      </c>
      <c r="AP585" s="72">
        <f t="shared" si="76"/>
        <v>0</v>
      </c>
      <c r="AQ585" s="72">
        <f t="shared" si="76"/>
        <v>3212130</v>
      </c>
      <c r="AR585" s="63"/>
      <c r="AT585" s="130"/>
      <c r="AU585" s="64"/>
      <c r="AW585" s="21"/>
      <c r="AX585" s="21"/>
      <c r="AY585" s="21"/>
    </row>
    <row r="586" spans="1:51" s="116" customFormat="1" ht="13.5" customHeight="1" x14ac:dyDescent="0.2">
      <c r="A586" s="79" t="s">
        <v>670</v>
      </c>
      <c r="B586" s="79" t="s">
        <v>671</v>
      </c>
      <c r="C586" s="79" t="s">
        <v>103</v>
      </c>
      <c r="D586" s="79" t="s">
        <v>104</v>
      </c>
      <c r="E586" s="79" t="s">
        <v>90</v>
      </c>
      <c r="F586" s="79">
        <v>899999230</v>
      </c>
      <c r="G586" s="79" t="s">
        <v>146</v>
      </c>
      <c r="H586" s="54">
        <v>3344</v>
      </c>
      <c r="I586" s="106">
        <v>10480</v>
      </c>
      <c r="J586" s="79" t="s">
        <v>113</v>
      </c>
      <c r="K586" s="79">
        <v>21719</v>
      </c>
      <c r="L586" s="124">
        <v>44546</v>
      </c>
      <c r="M586" s="56">
        <v>36341040</v>
      </c>
      <c r="N586" s="57">
        <v>35432514</v>
      </c>
      <c r="O586" s="57">
        <v>908526</v>
      </c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9">
        <f t="shared" si="60"/>
        <v>0</v>
      </c>
      <c r="AO586" s="60"/>
      <c r="AP586" s="61"/>
      <c r="AQ586" s="62">
        <f t="shared" si="61"/>
        <v>908526</v>
      </c>
      <c r="AR586" s="63" t="s">
        <v>47</v>
      </c>
      <c r="AS586" s="116" t="s">
        <v>114</v>
      </c>
      <c r="AT586" s="116" t="s">
        <v>115</v>
      </c>
      <c r="AU586" s="64"/>
      <c r="AW586" s="21"/>
      <c r="AX586" s="21"/>
      <c r="AY586" s="21"/>
    </row>
    <row r="587" spans="1:51" s="125" customFormat="1" ht="17.25" customHeight="1" x14ac:dyDescent="0.2">
      <c r="A587" s="66" t="str">
        <f>+A586</f>
        <v>3-01-002-02-02-07-0001-00</v>
      </c>
      <c r="B587" s="66" t="str">
        <f>+B586</f>
        <v>Estimulos academicos</v>
      </c>
      <c r="C587" s="66"/>
      <c r="D587" s="66"/>
      <c r="E587" s="66"/>
      <c r="F587" s="66"/>
      <c r="G587" s="66"/>
      <c r="H587" s="67"/>
      <c r="I587" s="68"/>
      <c r="J587" s="66"/>
      <c r="K587" s="66"/>
      <c r="L587" s="69"/>
      <c r="M587" s="70"/>
      <c r="N587" s="71" t="str">
        <f>+B587</f>
        <v>Estimulos academicos</v>
      </c>
      <c r="O587" s="72">
        <f>SUM(O586)</f>
        <v>908526</v>
      </c>
      <c r="P587" s="72">
        <f t="shared" ref="P587:AQ587" si="77">SUM(P586)</f>
        <v>0</v>
      </c>
      <c r="Q587" s="72">
        <f t="shared" si="77"/>
        <v>0</v>
      </c>
      <c r="R587" s="72">
        <f t="shared" si="77"/>
        <v>0</v>
      </c>
      <c r="S587" s="72">
        <f t="shared" si="77"/>
        <v>0</v>
      </c>
      <c r="T587" s="72">
        <f t="shared" si="77"/>
        <v>0</v>
      </c>
      <c r="U587" s="72">
        <f t="shared" si="77"/>
        <v>0</v>
      </c>
      <c r="V587" s="72">
        <f t="shared" si="77"/>
        <v>0</v>
      </c>
      <c r="W587" s="72">
        <f t="shared" si="77"/>
        <v>0</v>
      </c>
      <c r="X587" s="72">
        <f t="shared" si="77"/>
        <v>0</v>
      </c>
      <c r="Y587" s="72">
        <f t="shared" si="77"/>
        <v>0</v>
      </c>
      <c r="Z587" s="72">
        <f t="shared" si="77"/>
        <v>0</v>
      </c>
      <c r="AA587" s="72">
        <f t="shared" si="77"/>
        <v>0</v>
      </c>
      <c r="AB587" s="72">
        <f t="shared" si="77"/>
        <v>0</v>
      </c>
      <c r="AC587" s="72">
        <f t="shared" si="77"/>
        <v>0</v>
      </c>
      <c r="AD587" s="72">
        <f t="shared" si="77"/>
        <v>0</v>
      </c>
      <c r="AE587" s="72">
        <f t="shared" si="77"/>
        <v>0</v>
      </c>
      <c r="AF587" s="72">
        <f t="shared" si="77"/>
        <v>0</v>
      </c>
      <c r="AG587" s="72">
        <f t="shared" si="77"/>
        <v>0</v>
      </c>
      <c r="AH587" s="72">
        <f t="shared" si="77"/>
        <v>0</v>
      </c>
      <c r="AI587" s="72">
        <f t="shared" si="77"/>
        <v>0</v>
      </c>
      <c r="AJ587" s="72">
        <f t="shared" si="77"/>
        <v>0</v>
      </c>
      <c r="AK587" s="72">
        <f t="shared" si="77"/>
        <v>0</v>
      </c>
      <c r="AL587" s="72">
        <f t="shared" si="77"/>
        <v>0</v>
      </c>
      <c r="AM587" s="72">
        <f t="shared" si="77"/>
        <v>0</v>
      </c>
      <c r="AN587" s="72">
        <f t="shared" si="77"/>
        <v>0</v>
      </c>
      <c r="AO587" s="72">
        <f t="shared" si="77"/>
        <v>0</v>
      </c>
      <c r="AP587" s="72">
        <f t="shared" si="77"/>
        <v>0</v>
      </c>
      <c r="AQ587" s="72">
        <f t="shared" si="77"/>
        <v>908526</v>
      </c>
      <c r="AR587" s="63"/>
      <c r="AT587" s="130"/>
      <c r="AU587" s="64"/>
      <c r="AW587" s="21"/>
      <c r="AX587" s="21"/>
      <c r="AY587" s="21"/>
    </row>
    <row r="588" spans="1:51" s="116" customFormat="1" ht="13.5" customHeight="1" x14ac:dyDescent="0.2">
      <c r="A588" s="79" t="s">
        <v>672</v>
      </c>
      <c r="B588" s="79" t="s">
        <v>673</v>
      </c>
      <c r="C588" s="79" t="s">
        <v>103</v>
      </c>
      <c r="D588" s="79" t="s">
        <v>104</v>
      </c>
      <c r="E588" s="79" t="s">
        <v>90</v>
      </c>
      <c r="F588" s="79">
        <v>860007336</v>
      </c>
      <c r="G588" s="79" t="s">
        <v>674</v>
      </c>
      <c r="H588" s="83">
        <v>2763</v>
      </c>
      <c r="I588" s="83">
        <v>10357</v>
      </c>
      <c r="J588" s="79" t="s">
        <v>675</v>
      </c>
      <c r="K588" s="79">
        <v>1730</v>
      </c>
      <c r="L588" s="124">
        <v>44537</v>
      </c>
      <c r="M588" s="56">
        <v>1690418400</v>
      </c>
      <c r="N588" s="57">
        <v>0</v>
      </c>
      <c r="O588" s="88">
        <v>1690418400</v>
      </c>
      <c r="P588" s="58"/>
      <c r="Q588" s="58"/>
      <c r="R588" s="58"/>
      <c r="S588" s="58"/>
      <c r="T588" s="58">
        <v>1956</v>
      </c>
      <c r="U588" s="58">
        <v>450661820</v>
      </c>
      <c r="V588" s="58">
        <v>3181</v>
      </c>
      <c r="W588" s="58">
        <v>451360340</v>
      </c>
      <c r="X588" s="58">
        <v>4448</v>
      </c>
      <c r="Y588" s="58">
        <v>362881140</v>
      </c>
      <c r="Z588" s="58"/>
      <c r="AA588" s="58"/>
      <c r="AB588" s="58"/>
      <c r="AC588" s="58"/>
      <c r="AD588" s="58"/>
      <c r="AE588" s="58"/>
      <c r="AF588" s="58">
        <v>9704</v>
      </c>
      <c r="AG588" s="58">
        <v>425515100</v>
      </c>
      <c r="AH588" s="58"/>
      <c r="AI588" s="58"/>
      <c r="AJ588" s="58"/>
      <c r="AK588" s="58"/>
      <c r="AL588" s="58"/>
      <c r="AM588" s="58"/>
      <c r="AN588" s="59">
        <f t="shared" si="60"/>
        <v>1690418400</v>
      </c>
      <c r="AO588" s="60"/>
      <c r="AP588" s="61"/>
      <c r="AQ588" s="62">
        <f t="shared" si="61"/>
        <v>0</v>
      </c>
      <c r="AR588" s="63" t="s">
        <v>47</v>
      </c>
      <c r="AS588" s="116" t="s">
        <v>114</v>
      </c>
      <c r="AT588" s="116" t="s">
        <v>115</v>
      </c>
      <c r="AU588" s="64"/>
      <c r="AW588" s="21"/>
      <c r="AX588" s="21"/>
      <c r="AY588" s="21"/>
    </row>
    <row r="589" spans="1:51" s="125" customFormat="1" ht="17.25" customHeight="1" x14ac:dyDescent="0.2">
      <c r="A589" s="66" t="str">
        <f>+A588</f>
        <v>3-01-002-02-02-07-0004-00</v>
      </c>
      <c r="B589" s="66" t="str">
        <f>+B588</f>
        <v>Apoyo alimentario</v>
      </c>
      <c r="C589" s="66"/>
      <c r="D589" s="66"/>
      <c r="E589" s="66"/>
      <c r="F589" s="66"/>
      <c r="G589" s="66"/>
      <c r="H589" s="67"/>
      <c r="I589" s="68"/>
      <c r="J589" s="66"/>
      <c r="K589" s="66"/>
      <c r="L589" s="69"/>
      <c r="M589" s="70"/>
      <c r="N589" s="71" t="str">
        <f>+B589</f>
        <v>Apoyo alimentario</v>
      </c>
      <c r="O589" s="72">
        <f>SUM(O588)</f>
        <v>1690418400</v>
      </c>
      <c r="P589" s="72">
        <f t="shared" ref="P589:AQ589" si="78">SUM(P588)</f>
        <v>0</v>
      </c>
      <c r="Q589" s="72">
        <f t="shared" si="78"/>
        <v>0</v>
      </c>
      <c r="R589" s="72">
        <f t="shared" si="78"/>
        <v>0</v>
      </c>
      <c r="S589" s="72">
        <f t="shared" si="78"/>
        <v>0</v>
      </c>
      <c r="T589" s="72">
        <f t="shared" si="78"/>
        <v>1956</v>
      </c>
      <c r="U589" s="72">
        <f t="shared" si="78"/>
        <v>450661820</v>
      </c>
      <c r="V589" s="72">
        <f t="shared" si="78"/>
        <v>3181</v>
      </c>
      <c r="W589" s="72">
        <f t="shared" si="78"/>
        <v>451360340</v>
      </c>
      <c r="X589" s="72">
        <f t="shared" si="78"/>
        <v>4448</v>
      </c>
      <c r="Y589" s="72">
        <f t="shared" si="78"/>
        <v>362881140</v>
      </c>
      <c r="Z589" s="72">
        <f t="shared" si="78"/>
        <v>0</v>
      </c>
      <c r="AA589" s="72">
        <f t="shared" si="78"/>
        <v>0</v>
      </c>
      <c r="AB589" s="72">
        <f t="shared" si="78"/>
        <v>0</v>
      </c>
      <c r="AC589" s="72">
        <f t="shared" si="78"/>
        <v>0</v>
      </c>
      <c r="AD589" s="72">
        <f t="shared" si="78"/>
        <v>0</v>
      </c>
      <c r="AE589" s="72">
        <f t="shared" si="78"/>
        <v>0</v>
      </c>
      <c r="AF589" s="72">
        <f t="shared" si="78"/>
        <v>9704</v>
      </c>
      <c r="AG589" s="72">
        <f t="shared" si="78"/>
        <v>425515100</v>
      </c>
      <c r="AH589" s="72">
        <f t="shared" si="78"/>
        <v>0</v>
      </c>
      <c r="AI589" s="72">
        <f t="shared" si="78"/>
        <v>0</v>
      </c>
      <c r="AJ589" s="72">
        <f t="shared" si="78"/>
        <v>0</v>
      </c>
      <c r="AK589" s="72">
        <f t="shared" si="78"/>
        <v>0</v>
      </c>
      <c r="AL589" s="72">
        <f t="shared" si="78"/>
        <v>0</v>
      </c>
      <c r="AM589" s="72">
        <f t="shared" si="78"/>
        <v>0</v>
      </c>
      <c r="AN589" s="72">
        <f t="shared" si="78"/>
        <v>1690418400</v>
      </c>
      <c r="AO589" s="72">
        <f t="shared" si="78"/>
        <v>0</v>
      </c>
      <c r="AP589" s="72">
        <f t="shared" si="78"/>
        <v>0</v>
      </c>
      <c r="AQ589" s="72">
        <f t="shared" si="78"/>
        <v>0</v>
      </c>
      <c r="AR589" s="63"/>
      <c r="AT589" s="130"/>
      <c r="AU589" s="64"/>
      <c r="AW589" s="21"/>
      <c r="AX589" s="21"/>
      <c r="AY589" s="21"/>
    </row>
    <row r="590" spans="1:51" s="116" customFormat="1" ht="13.5" customHeight="1" x14ac:dyDescent="0.2">
      <c r="A590" s="79" t="s">
        <v>676</v>
      </c>
      <c r="B590" s="79" t="s">
        <v>677</v>
      </c>
      <c r="C590" s="79" t="s">
        <v>88</v>
      </c>
      <c r="D590" s="79" t="s">
        <v>89</v>
      </c>
      <c r="E590" s="79" t="s">
        <v>90</v>
      </c>
      <c r="F590" s="79">
        <v>860066942</v>
      </c>
      <c r="G590" s="79" t="s">
        <v>91</v>
      </c>
      <c r="H590" s="65">
        <v>1129</v>
      </c>
      <c r="I590" s="65">
        <v>2465</v>
      </c>
      <c r="J590" s="79" t="s">
        <v>92</v>
      </c>
      <c r="K590" s="79">
        <v>105920</v>
      </c>
      <c r="L590" s="124">
        <v>44272</v>
      </c>
      <c r="M590" s="75">
        <v>526970640</v>
      </c>
      <c r="N590" s="57">
        <v>512943744</v>
      </c>
      <c r="O590" s="57">
        <v>14026896</v>
      </c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9">
        <f t="shared" si="60"/>
        <v>0</v>
      </c>
      <c r="AO590" s="60"/>
      <c r="AP590" s="61"/>
      <c r="AQ590" s="62">
        <f t="shared" si="61"/>
        <v>14026896</v>
      </c>
      <c r="AR590" s="63" t="s">
        <v>678</v>
      </c>
      <c r="AS590" s="116" t="s">
        <v>48</v>
      </c>
      <c r="AT590" s="116" t="s">
        <v>49</v>
      </c>
      <c r="AU590" s="64"/>
      <c r="AW590" s="21"/>
      <c r="AX590" s="21"/>
      <c r="AY590" s="21"/>
    </row>
    <row r="591" spans="1:51" s="116" customFormat="1" ht="13.5" customHeight="1" x14ac:dyDescent="0.2">
      <c r="A591" s="79" t="s">
        <v>676</v>
      </c>
      <c r="B591" s="79" t="s">
        <v>677</v>
      </c>
      <c r="C591" s="79" t="s">
        <v>88</v>
      </c>
      <c r="D591" s="79" t="s">
        <v>89</v>
      </c>
      <c r="E591" s="79" t="s">
        <v>90</v>
      </c>
      <c r="F591" s="79">
        <v>860066942</v>
      </c>
      <c r="G591" s="79" t="s">
        <v>91</v>
      </c>
      <c r="H591" s="65">
        <v>1130</v>
      </c>
      <c r="I591" s="65">
        <v>2466</v>
      </c>
      <c r="J591" s="79" t="s">
        <v>92</v>
      </c>
      <c r="K591" s="79">
        <v>105920</v>
      </c>
      <c r="L591" s="124">
        <v>44272</v>
      </c>
      <c r="M591" s="75">
        <v>39416817</v>
      </c>
      <c r="N591" s="57">
        <v>0</v>
      </c>
      <c r="O591" s="57">
        <v>39416817</v>
      </c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9">
        <f t="shared" si="60"/>
        <v>0</v>
      </c>
      <c r="AO591" s="60"/>
      <c r="AP591" s="61"/>
      <c r="AQ591" s="62">
        <f t="shared" si="61"/>
        <v>39416817</v>
      </c>
      <c r="AR591" s="63" t="s">
        <v>678</v>
      </c>
      <c r="AS591" s="116" t="s">
        <v>48</v>
      </c>
      <c r="AT591" s="116" t="s">
        <v>49</v>
      </c>
      <c r="AU591" s="64"/>
      <c r="AW591" s="21"/>
      <c r="AX591" s="21"/>
      <c r="AY591" s="21"/>
    </row>
    <row r="592" spans="1:51" s="116" customFormat="1" ht="13.5" customHeight="1" x14ac:dyDescent="0.2">
      <c r="A592" s="79" t="s">
        <v>676</v>
      </c>
      <c r="B592" s="79" t="s">
        <v>677</v>
      </c>
      <c r="C592" s="79" t="s">
        <v>88</v>
      </c>
      <c r="D592" s="79" t="s">
        <v>89</v>
      </c>
      <c r="E592" s="79" t="s">
        <v>90</v>
      </c>
      <c r="F592" s="79">
        <v>860066942</v>
      </c>
      <c r="G592" s="79" t="s">
        <v>91</v>
      </c>
      <c r="H592" s="65">
        <v>1301</v>
      </c>
      <c r="I592" s="65">
        <v>4301</v>
      </c>
      <c r="J592" s="79" t="s">
        <v>92</v>
      </c>
      <c r="K592" s="79">
        <v>1140</v>
      </c>
      <c r="L592" s="124">
        <v>44330</v>
      </c>
      <c r="M592" s="75">
        <v>2765517300</v>
      </c>
      <c r="N592" s="57">
        <v>917195858</v>
      </c>
      <c r="O592" s="57">
        <v>1848321442</v>
      </c>
      <c r="P592" s="58"/>
      <c r="Q592" s="58"/>
      <c r="R592" s="58"/>
      <c r="S592" s="58"/>
      <c r="T592" s="58"/>
      <c r="U592" s="58"/>
      <c r="V592" s="58"/>
      <c r="W592" s="58"/>
      <c r="X592" s="58" t="s">
        <v>679</v>
      </c>
      <c r="Y592" s="58">
        <f>261570330+260326080+259218078+258988590+257518422+258034770</f>
        <v>1555656270</v>
      </c>
      <c r="Z592" s="58"/>
      <c r="AA592" s="58"/>
      <c r="AB592" s="58">
        <v>7059</v>
      </c>
      <c r="AC592" s="58">
        <v>260232840</v>
      </c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9">
        <f t="shared" ref="AN592:AN654" si="79">+Q592+S592+U592+W592+Y592+AA592+AC592+AE592+AG592+AI592+AK592+AM592</f>
        <v>1815889110</v>
      </c>
      <c r="AO592" s="60"/>
      <c r="AP592" s="61"/>
      <c r="AQ592" s="62">
        <f t="shared" ref="AQ592:AQ654" si="80">+O592-AN592-AP592</f>
        <v>32432332</v>
      </c>
      <c r="AR592" s="63" t="s">
        <v>678</v>
      </c>
      <c r="AS592" s="116" t="s">
        <v>48</v>
      </c>
      <c r="AT592" s="116" t="s">
        <v>49</v>
      </c>
      <c r="AU592" s="64"/>
      <c r="AW592" s="21"/>
      <c r="AX592" s="21"/>
      <c r="AY592" s="21"/>
    </row>
    <row r="593" spans="1:51" s="116" customFormat="1" ht="13.5" customHeight="1" x14ac:dyDescent="0.2">
      <c r="A593" s="79" t="s">
        <v>676</v>
      </c>
      <c r="B593" s="79" t="s">
        <v>677</v>
      </c>
      <c r="C593" s="79" t="s">
        <v>88</v>
      </c>
      <c r="D593" s="79" t="s">
        <v>89</v>
      </c>
      <c r="E593" s="79" t="s">
        <v>90</v>
      </c>
      <c r="F593" s="79">
        <v>860066942</v>
      </c>
      <c r="G593" s="79" t="s">
        <v>91</v>
      </c>
      <c r="H593" s="80">
        <v>1302</v>
      </c>
      <c r="I593" s="65">
        <v>4302</v>
      </c>
      <c r="J593" s="79" t="s">
        <v>92</v>
      </c>
      <c r="K593" s="79">
        <v>1140</v>
      </c>
      <c r="L593" s="124">
        <v>44330</v>
      </c>
      <c r="M593" s="81">
        <v>167927508</v>
      </c>
      <c r="N593" s="57">
        <v>10492027</v>
      </c>
      <c r="O593" s="57">
        <v>157435481</v>
      </c>
      <c r="P593" s="58"/>
      <c r="Q593" s="58"/>
      <c r="R593" s="58"/>
      <c r="S593" s="58"/>
      <c r="T593" s="58"/>
      <c r="U593" s="58"/>
      <c r="V593" s="58"/>
      <c r="W593" s="58"/>
      <c r="X593" s="58" t="s">
        <v>679</v>
      </c>
      <c r="Y593" s="58">
        <f>3058650+3058650+3058650+3058650+3058650+3058650</f>
        <v>18351900</v>
      </c>
      <c r="Z593" s="58"/>
      <c r="AA593" s="58"/>
      <c r="AB593" s="58"/>
      <c r="AC593" s="58"/>
      <c r="AD593" s="58"/>
      <c r="AE593" s="58"/>
      <c r="AF593" s="58">
        <v>9707</v>
      </c>
      <c r="AG593" s="58">
        <v>12234600</v>
      </c>
      <c r="AH593" s="58"/>
      <c r="AI593" s="58"/>
      <c r="AJ593" s="58">
        <v>12898</v>
      </c>
      <c r="AK593" s="58">
        <v>35235000</v>
      </c>
      <c r="AL593" s="58"/>
      <c r="AM593" s="58"/>
      <c r="AN593" s="59">
        <f t="shared" si="79"/>
        <v>65821500</v>
      </c>
      <c r="AO593" s="60"/>
      <c r="AP593" s="61"/>
      <c r="AQ593" s="62">
        <f t="shared" si="80"/>
        <v>91613981</v>
      </c>
      <c r="AR593" s="63" t="s">
        <v>678</v>
      </c>
      <c r="AS593" s="116" t="s">
        <v>114</v>
      </c>
      <c r="AT593" s="116" t="s">
        <v>115</v>
      </c>
      <c r="AU593" s="64"/>
      <c r="AW593" s="21"/>
      <c r="AX593" s="21"/>
      <c r="AY593" s="21"/>
    </row>
    <row r="594" spans="1:51" s="125" customFormat="1" ht="17.25" customHeight="1" x14ac:dyDescent="0.2">
      <c r="A594" s="66" t="str">
        <f>+A593</f>
        <v>3-01-002-02-02-07-0005-00</v>
      </c>
      <c r="B594" s="66" t="str">
        <f>+B593</f>
        <v>Plan de Salud de pensionados</v>
      </c>
      <c r="C594" s="66"/>
      <c r="D594" s="66"/>
      <c r="E594" s="66"/>
      <c r="F594" s="66"/>
      <c r="G594" s="66"/>
      <c r="H594" s="67"/>
      <c r="I594" s="68"/>
      <c r="J594" s="66"/>
      <c r="K594" s="66"/>
      <c r="L594" s="69"/>
      <c r="M594" s="70"/>
      <c r="N594" s="71" t="str">
        <f>+B594</f>
        <v>Plan de Salud de pensionados</v>
      </c>
      <c r="O594" s="72">
        <f>SUM(O590:O593)</f>
        <v>2059200636</v>
      </c>
      <c r="P594" s="72">
        <f t="shared" ref="P594:AQ594" si="81">SUM(P590:P593)</f>
        <v>0</v>
      </c>
      <c r="Q594" s="72">
        <f t="shared" si="81"/>
        <v>0</v>
      </c>
      <c r="R594" s="72">
        <f t="shared" si="81"/>
        <v>0</v>
      </c>
      <c r="S594" s="72">
        <f t="shared" si="81"/>
        <v>0</v>
      </c>
      <c r="T594" s="72">
        <f t="shared" si="81"/>
        <v>0</v>
      </c>
      <c r="U594" s="72">
        <f t="shared" si="81"/>
        <v>0</v>
      </c>
      <c r="V594" s="72">
        <f t="shared" si="81"/>
        <v>0</v>
      </c>
      <c r="W594" s="72">
        <f t="shared" si="81"/>
        <v>0</v>
      </c>
      <c r="X594" s="72">
        <f t="shared" si="81"/>
        <v>0</v>
      </c>
      <c r="Y594" s="72">
        <f t="shared" si="81"/>
        <v>1574008170</v>
      </c>
      <c r="Z594" s="72">
        <f t="shared" si="81"/>
        <v>0</v>
      </c>
      <c r="AA594" s="72">
        <f t="shared" si="81"/>
        <v>0</v>
      </c>
      <c r="AB594" s="72">
        <f t="shared" si="81"/>
        <v>7059</v>
      </c>
      <c r="AC594" s="72">
        <f t="shared" si="81"/>
        <v>260232840</v>
      </c>
      <c r="AD594" s="72">
        <f t="shared" si="81"/>
        <v>0</v>
      </c>
      <c r="AE594" s="72">
        <f t="shared" si="81"/>
        <v>0</v>
      </c>
      <c r="AF594" s="72">
        <f t="shared" si="81"/>
        <v>9707</v>
      </c>
      <c r="AG594" s="72">
        <f t="shared" si="81"/>
        <v>12234600</v>
      </c>
      <c r="AH594" s="72">
        <f t="shared" si="81"/>
        <v>0</v>
      </c>
      <c r="AI594" s="72">
        <f t="shared" si="81"/>
        <v>0</v>
      </c>
      <c r="AJ594" s="72">
        <f t="shared" si="81"/>
        <v>12898</v>
      </c>
      <c r="AK594" s="72">
        <f t="shared" si="81"/>
        <v>35235000</v>
      </c>
      <c r="AL594" s="72">
        <f t="shared" si="81"/>
        <v>0</v>
      </c>
      <c r="AM594" s="72">
        <f t="shared" si="81"/>
        <v>0</v>
      </c>
      <c r="AN594" s="72">
        <f t="shared" si="81"/>
        <v>1881710610</v>
      </c>
      <c r="AO594" s="72">
        <f t="shared" si="81"/>
        <v>0</v>
      </c>
      <c r="AP594" s="72">
        <f t="shared" si="81"/>
        <v>0</v>
      </c>
      <c r="AQ594" s="72">
        <f t="shared" si="81"/>
        <v>177490026</v>
      </c>
      <c r="AR594" s="63"/>
      <c r="AT594" s="130"/>
      <c r="AU594" s="64"/>
      <c r="AW594" s="21"/>
      <c r="AX594" s="21"/>
      <c r="AY594" s="21"/>
    </row>
    <row r="595" spans="1:51" s="116" customFormat="1" ht="13.5" customHeight="1" x14ac:dyDescent="0.2">
      <c r="A595" s="79" t="s">
        <v>680</v>
      </c>
      <c r="B595" s="79" t="s">
        <v>681</v>
      </c>
      <c r="C595" s="79" t="s">
        <v>182</v>
      </c>
      <c r="D595" s="79" t="s">
        <v>183</v>
      </c>
      <c r="E595" s="79" t="s">
        <v>44</v>
      </c>
      <c r="F595" s="79">
        <v>1019037499</v>
      </c>
      <c r="G595" s="79" t="s">
        <v>682</v>
      </c>
      <c r="H595" s="54">
        <v>2836</v>
      </c>
      <c r="I595" s="106">
        <v>9928</v>
      </c>
      <c r="J595" s="79" t="s">
        <v>98</v>
      </c>
      <c r="K595" s="79">
        <v>1690</v>
      </c>
      <c r="L595" s="124">
        <v>44512</v>
      </c>
      <c r="M595" s="56">
        <v>18000000</v>
      </c>
      <c r="N595" s="57">
        <v>5400000</v>
      </c>
      <c r="O595" s="57">
        <v>12600000</v>
      </c>
      <c r="P595" s="58"/>
      <c r="Q595" s="58"/>
      <c r="R595" s="58"/>
      <c r="S595" s="58"/>
      <c r="T595" s="58"/>
      <c r="U595" s="58"/>
      <c r="V595" s="58">
        <v>3019</v>
      </c>
      <c r="W595" s="58">
        <v>5400000</v>
      </c>
      <c r="X595" s="58"/>
      <c r="Y595" s="58"/>
      <c r="Z595" s="58">
        <v>5979</v>
      </c>
      <c r="AA595" s="58">
        <v>7200000</v>
      </c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9">
        <f t="shared" ref="AN595:AN658" si="82">+Q595+S595+U595+W595+Y595+AA595+AC595+AE595+AG595+AI595+AK595+AM595</f>
        <v>12600000</v>
      </c>
      <c r="AO595" s="60"/>
      <c r="AP595" s="61"/>
      <c r="AQ595" s="62">
        <f t="shared" ref="AQ595:AQ658" si="83">+O595-AN595-AP595</f>
        <v>0</v>
      </c>
      <c r="AR595" s="63" t="s">
        <v>47</v>
      </c>
      <c r="AS595" s="116" t="s">
        <v>114</v>
      </c>
      <c r="AT595" s="116" t="s">
        <v>115</v>
      </c>
      <c r="AU595" s="64"/>
      <c r="AW595" s="21"/>
      <c r="AX595" s="21"/>
      <c r="AY595" s="21"/>
    </row>
    <row r="596" spans="1:51" s="116" customFormat="1" ht="13.5" customHeight="1" x14ac:dyDescent="0.2">
      <c r="A596" s="79" t="s">
        <v>680</v>
      </c>
      <c r="B596" s="79" t="s">
        <v>681</v>
      </c>
      <c r="C596" s="79" t="s">
        <v>182</v>
      </c>
      <c r="D596" s="79" t="s">
        <v>183</v>
      </c>
      <c r="E596" s="79" t="s">
        <v>44</v>
      </c>
      <c r="F596" s="79">
        <v>94509576</v>
      </c>
      <c r="G596" s="79" t="s">
        <v>683</v>
      </c>
      <c r="H596" s="54">
        <v>2837</v>
      </c>
      <c r="I596" s="106">
        <v>9922</v>
      </c>
      <c r="J596" s="79" t="s">
        <v>98</v>
      </c>
      <c r="K596" s="79">
        <v>1689</v>
      </c>
      <c r="L596" s="124">
        <v>44512</v>
      </c>
      <c r="M596" s="56">
        <v>18000000</v>
      </c>
      <c r="N596" s="57">
        <v>0</v>
      </c>
      <c r="O596" s="57">
        <v>18000000</v>
      </c>
      <c r="P596" s="58"/>
      <c r="Q596" s="58"/>
      <c r="R596" s="58">
        <v>117</v>
      </c>
      <c r="S596" s="58">
        <v>5400000</v>
      </c>
      <c r="T596" s="58"/>
      <c r="U596" s="58"/>
      <c r="V596" s="58"/>
      <c r="W596" s="58"/>
      <c r="X596" s="58">
        <v>4186</v>
      </c>
      <c r="Y596" s="58">
        <v>12600000</v>
      </c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9">
        <f t="shared" si="82"/>
        <v>18000000</v>
      </c>
      <c r="AO596" s="60"/>
      <c r="AP596" s="61"/>
      <c r="AQ596" s="62">
        <f t="shared" si="83"/>
        <v>0</v>
      </c>
      <c r="AR596" s="63" t="s">
        <v>47</v>
      </c>
      <c r="AS596" s="116" t="s">
        <v>114</v>
      </c>
      <c r="AT596" s="116" t="s">
        <v>115</v>
      </c>
      <c r="AU596" s="64"/>
      <c r="AW596" s="21"/>
      <c r="AX596" s="21"/>
      <c r="AY596" s="21"/>
    </row>
    <row r="597" spans="1:51" s="116" customFormat="1" ht="13.5" customHeight="1" x14ac:dyDescent="0.2">
      <c r="A597" s="79" t="s">
        <v>680</v>
      </c>
      <c r="B597" s="79" t="s">
        <v>681</v>
      </c>
      <c r="C597" s="79" t="s">
        <v>182</v>
      </c>
      <c r="D597" s="79" t="s">
        <v>183</v>
      </c>
      <c r="E597" s="79" t="s">
        <v>44</v>
      </c>
      <c r="F597" s="79">
        <v>89001763</v>
      </c>
      <c r="G597" s="79" t="s">
        <v>684</v>
      </c>
      <c r="H597" s="76">
        <v>3252</v>
      </c>
      <c r="I597" s="106">
        <v>10384</v>
      </c>
      <c r="J597" s="79" t="s">
        <v>98</v>
      </c>
      <c r="K597" s="79">
        <v>1736</v>
      </c>
      <c r="L597" s="124">
        <v>44539</v>
      </c>
      <c r="M597" s="56">
        <v>18000000</v>
      </c>
      <c r="N597" s="57">
        <v>0</v>
      </c>
      <c r="O597" s="57">
        <v>18000000</v>
      </c>
      <c r="P597" s="58"/>
      <c r="Q597" s="58"/>
      <c r="R597" s="58"/>
      <c r="S597" s="58"/>
      <c r="T597" s="58">
        <v>1624</v>
      </c>
      <c r="U597" s="58">
        <v>6000000</v>
      </c>
      <c r="V597" s="58"/>
      <c r="W597" s="58"/>
      <c r="X597" s="58">
        <v>4045</v>
      </c>
      <c r="Y597" s="58">
        <v>12000000</v>
      </c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9">
        <f t="shared" si="82"/>
        <v>18000000</v>
      </c>
      <c r="AO597" s="60"/>
      <c r="AP597" s="61"/>
      <c r="AQ597" s="62">
        <f t="shared" si="83"/>
        <v>0</v>
      </c>
      <c r="AR597" s="63" t="s">
        <v>47</v>
      </c>
      <c r="AS597" s="116" t="s">
        <v>114</v>
      </c>
      <c r="AT597" s="116" t="s">
        <v>115</v>
      </c>
      <c r="AU597" s="64"/>
      <c r="AW597" s="21"/>
      <c r="AX597" s="21"/>
      <c r="AY597" s="21"/>
    </row>
    <row r="598" spans="1:51" s="116" customFormat="1" ht="13.5" customHeight="1" x14ac:dyDescent="0.2">
      <c r="A598" s="79" t="s">
        <v>680</v>
      </c>
      <c r="B598" s="79" t="s">
        <v>681</v>
      </c>
      <c r="C598" s="79" t="s">
        <v>182</v>
      </c>
      <c r="D598" s="79" t="s">
        <v>183</v>
      </c>
      <c r="E598" s="79" t="s">
        <v>44</v>
      </c>
      <c r="F598" s="79">
        <v>51658430</v>
      </c>
      <c r="G598" s="79" t="s">
        <v>685</v>
      </c>
      <c r="H598" s="76">
        <v>3253</v>
      </c>
      <c r="I598" s="106">
        <v>10408</v>
      </c>
      <c r="J598" s="79" t="s">
        <v>98</v>
      </c>
      <c r="K598" s="79">
        <v>1747</v>
      </c>
      <c r="L598" s="124">
        <v>44540</v>
      </c>
      <c r="M598" s="56">
        <v>18000000</v>
      </c>
      <c r="N598" s="57">
        <v>6000000</v>
      </c>
      <c r="O598" s="57">
        <v>12000000</v>
      </c>
      <c r="P598" s="58"/>
      <c r="Q598" s="58"/>
      <c r="R598" s="58"/>
      <c r="S598" s="58"/>
      <c r="T598" s="58">
        <v>1808</v>
      </c>
      <c r="U598" s="58">
        <v>6000000</v>
      </c>
      <c r="V598" s="58"/>
      <c r="W598" s="58"/>
      <c r="X598" s="58">
        <v>5142</v>
      </c>
      <c r="Y598" s="58">
        <v>6000000</v>
      </c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9">
        <f t="shared" si="82"/>
        <v>12000000</v>
      </c>
      <c r="AO598" s="60"/>
      <c r="AP598" s="61"/>
      <c r="AQ598" s="62">
        <f t="shared" si="83"/>
        <v>0</v>
      </c>
      <c r="AR598" s="63" t="s">
        <v>47</v>
      </c>
      <c r="AS598" s="116" t="s">
        <v>114</v>
      </c>
      <c r="AT598" s="116" t="s">
        <v>115</v>
      </c>
      <c r="AU598" s="64"/>
      <c r="AW598" s="21"/>
      <c r="AX598" s="21"/>
      <c r="AY598" s="21"/>
    </row>
    <row r="599" spans="1:51" s="116" customFormat="1" ht="13.5" customHeight="1" x14ac:dyDescent="0.2">
      <c r="A599" s="79" t="s">
        <v>680</v>
      </c>
      <c r="B599" s="79" t="s">
        <v>681</v>
      </c>
      <c r="C599" s="79" t="s">
        <v>182</v>
      </c>
      <c r="D599" s="79" t="s">
        <v>183</v>
      </c>
      <c r="E599" s="79" t="s">
        <v>44</v>
      </c>
      <c r="F599" s="79">
        <v>1022966744</v>
      </c>
      <c r="G599" s="79" t="s">
        <v>686</v>
      </c>
      <c r="H599" s="76">
        <v>3345</v>
      </c>
      <c r="I599" s="106">
        <v>10383</v>
      </c>
      <c r="J599" s="79" t="s">
        <v>98</v>
      </c>
      <c r="K599" s="79">
        <v>1735</v>
      </c>
      <c r="L599" s="124">
        <v>44539</v>
      </c>
      <c r="M599" s="56">
        <v>7480000</v>
      </c>
      <c r="N599" s="57">
        <v>0</v>
      </c>
      <c r="O599" s="57">
        <v>7480000</v>
      </c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>
        <v>5980</v>
      </c>
      <c r="AA599" s="58">
        <v>7480000</v>
      </c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9">
        <f t="shared" si="82"/>
        <v>7480000</v>
      </c>
      <c r="AO599" s="60"/>
      <c r="AP599" s="61"/>
      <c r="AQ599" s="62">
        <f t="shared" si="83"/>
        <v>0</v>
      </c>
      <c r="AR599" s="63" t="s">
        <v>47</v>
      </c>
      <c r="AS599" s="116" t="s">
        <v>114</v>
      </c>
      <c r="AT599" s="116" t="s">
        <v>115</v>
      </c>
      <c r="AU599" s="64"/>
      <c r="AW599" s="21"/>
      <c r="AX599" s="21"/>
      <c r="AY599" s="21"/>
    </row>
    <row r="600" spans="1:51" s="116" customFormat="1" ht="13.5" customHeight="1" x14ac:dyDescent="0.2">
      <c r="A600" s="79" t="s">
        <v>680</v>
      </c>
      <c r="B600" s="79" t="s">
        <v>681</v>
      </c>
      <c r="C600" s="79" t="s">
        <v>182</v>
      </c>
      <c r="D600" s="79" t="s">
        <v>183</v>
      </c>
      <c r="E600" s="79" t="s">
        <v>90</v>
      </c>
      <c r="F600" s="79">
        <v>900787866</v>
      </c>
      <c r="G600" s="79" t="s">
        <v>597</v>
      </c>
      <c r="H600" s="76">
        <v>3346</v>
      </c>
      <c r="I600" s="106">
        <v>10413</v>
      </c>
      <c r="J600" s="79" t="s">
        <v>98</v>
      </c>
      <c r="K600" s="79">
        <v>1751</v>
      </c>
      <c r="L600" s="124">
        <v>44540</v>
      </c>
      <c r="M600" s="56">
        <v>28000000</v>
      </c>
      <c r="N600" s="57">
        <v>0</v>
      </c>
      <c r="O600" s="57">
        <v>28000000</v>
      </c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  <c r="AC600" s="58"/>
      <c r="AD600" s="58">
        <v>8085</v>
      </c>
      <c r="AE600" s="58">
        <v>28000000</v>
      </c>
      <c r="AF600" s="58"/>
      <c r="AG600" s="58"/>
      <c r="AH600" s="58"/>
      <c r="AI600" s="58"/>
      <c r="AJ600" s="58"/>
      <c r="AK600" s="58"/>
      <c r="AL600" s="58"/>
      <c r="AM600" s="58"/>
      <c r="AN600" s="59">
        <f t="shared" si="82"/>
        <v>28000000</v>
      </c>
      <c r="AO600" s="60"/>
      <c r="AP600" s="61"/>
      <c r="AQ600" s="62">
        <f t="shared" si="83"/>
        <v>0</v>
      </c>
      <c r="AR600" s="63" t="s">
        <v>47</v>
      </c>
      <c r="AS600" s="116" t="s">
        <v>114</v>
      </c>
      <c r="AT600" s="116" t="s">
        <v>115</v>
      </c>
      <c r="AU600" s="64"/>
      <c r="AW600" s="21"/>
      <c r="AX600" s="21"/>
      <c r="AY600" s="21"/>
    </row>
    <row r="601" spans="1:51" s="116" customFormat="1" ht="13.5" customHeight="1" x14ac:dyDescent="0.2">
      <c r="A601" s="79" t="s">
        <v>680</v>
      </c>
      <c r="B601" s="79" t="s">
        <v>681</v>
      </c>
      <c r="C601" s="79" t="s">
        <v>182</v>
      </c>
      <c r="D601" s="79" t="s">
        <v>183</v>
      </c>
      <c r="E601" s="79" t="s">
        <v>44</v>
      </c>
      <c r="F601" s="79">
        <v>1031153121</v>
      </c>
      <c r="G601" s="79" t="s">
        <v>687</v>
      </c>
      <c r="H601" s="76">
        <v>3360</v>
      </c>
      <c r="I601" s="106">
        <v>10374</v>
      </c>
      <c r="J601" s="79" t="s">
        <v>98</v>
      </c>
      <c r="K601" s="79">
        <v>1733</v>
      </c>
      <c r="L601" s="124">
        <v>44539</v>
      </c>
      <c r="M601" s="81">
        <v>7000000</v>
      </c>
      <c r="N601" s="57">
        <v>0</v>
      </c>
      <c r="O601" s="57">
        <v>7000000</v>
      </c>
      <c r="P601" s="58"/>
      <c r="Q601" s="58"/>
      <c r="R601" s="58"/>
      <c r="S601" s="58"/>
      <c r="T601" s="58">
        <v>1809</v>
      </c>
      <c r="U601" s="58">
        <v>2100000</v>
      </c>
      <c r="V601" s="58"/>
      <c r="W601" s="58"/>
      <c r="X601" s="58">
        <v>4187</v>
      </c>
      <c r="Y601" s="58">
        <v>4900000</v>
      </c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9">
        <f t="shared" si="82"/>
        <v>7000000</v>
      </c>
      <c r="AO601" s="60"/>
      <c r="AP601" s="61"/>
      <c r="AQ601" s="62">
        <f t="shared" si="83"/>
        <v>0</v>
      </c>
      <c r="AR601" s="63" t="s">
        <v>47</v>
      </c>
      <c r="AS601" s="116" t="s">
        <v>114</v>
      </c>
      <c r="AT601" s="116" t="s">
        <v>115</v>
      </c>
      <c r="AU601" s="64"/>
      <c r="AW601" s="21"/>
      <c r="AX601" s="21"/>
      <c r="AY601" s="21"/>
    </row>
    <row r="602" spans="1:51" s="125" customFormat="1" ht="17.25" customHeight="1" x14ac:dyDescent="0.2">
      <c r="A602" s="66" t="str">
        <f>+A601</f>
        <v>3-01-002-02-02-07-0009-00</v>
      </c>
      <c r="B602" s="66" t="str">
        <f>+B601</f>
        <v>Practicas Academicas Facultad Artes - ASAB</v>
      </c>
      <c r="C602" s="66"/>
      <c r="D602" s="66"/>
      <c r="E602" s="66"/>
      <c r="F602" s="66"/>
      <c r="G602" s="66"/>
      <c r="H602" s="67"/>
      <c r="I602" s="68"/>
      <c r="J602" s="66"/>
      <c r="K602" s="66"/>
      <c r="L602" s="69"/>
      <c r="M602" s="70"/>
      <c r="N602" s="71" t="str">
        <f>+B602</f>
        <v>Practicas Academicas Facultad Artes - ASAB</v>
      </c>
      <c r="O602" s="72">
        <f>SUM(O595:O601)</f>
        <v>103080000</v>
      </c>
      <c r="P602" s="72">
        <f t="shared" ref="P602:AQ602" si="84">SUM(P595:P601)</f>
        <v>0</v>
      </c>
      <c r="Q602" s="72">
        <f t="shared" si="84"/>
        <v>0</v>
      </c>
      <c r="R602" s="72">
        <f t="shared" si="84"/>
        <v>117</v>
      </c>
      <c r="S602" s="72">
        <f t="shared" si="84"/>
        <v>5400000</v>
      </c>
      <c r="T602" s="72">
        <f t="shared" si="84"/>
        <v>5241</v>
      </c>
      <c r="U602" s="72">
        <f t="shared" si="84"/>
        <v>14100000</v>
      </c>
      <c r="V602" s="72">
        <f t="shared" si="84"/>
        <v>3019</v>
      </c>
      <c r="W602" s="72">
        <f t="shared" si="84"/>
        <v>5400000</v>
      </c>
      <c r="X602" s="72">
        <f t="shared" si="84"/>
        <v>17560</v>
      </c>
      <c r="Y602" s="72">
        <f t="shared" si="84"/>
        <v>35500000</v>
      </c>
      <c r="Z602" s="72">
        <f t="shared" si="84"/>
        <v>11959</v>
      </c>
      <c r="AA602" s="72">
        <f t="shared" si="84"/>
        <v>14680000</v>
      </c>
      <c r="AB602" s="72">
        <f t="shared" si="84"/>
        <v>0</v>
      </c>
      <c r="AC602" s="72">
        <f t="shared" si="84"/>
        <v>0</v>
      </c>
      <c r="AD602" s="72">
        <f t="shared" si="84"/>
        <v>8085</v>
      </c>
      <c r="AE602" s="72">
        <f t="shared" si="84"/>
        <v>28000000</v>
      </c>
      <c r="AF602" s="72">
        <f t="shared" si="84"/>
        <v>0</v>
      </c>
      <c r="AG602" s="72">
        <f t="shared" si="84"/>
        <v>0</v>
      </c>
      <c r="AH602" s="72">
        <f t="shared" si="84"/>
        <v>0</v>
      </c>
      <c r="AI602" s="72">
        <f t="shared" si="84"/>
        <v>0</v>
      </c>
      <c r="AJ602" s="72">
        <f t="shared" si="84"/>
        <v>0</v>
      </c>
      <c r="AK602" s="72">
        <f t="shared" si="84"/>
        <v>0</v>
      </c>
      <c r="AL602" s="72">
        <f t="shared" si="84"/>
        <v>0</v>
      </c>
      <c r="AM602" s="72">
        <f t="shared" si="84"/>
        <v>0</v>
      </c>
      <c r="AN602" s="72">
        <f t="shared" si="84"/>
        <v>103080000</v>
      </c>
      <c r="AO602" s="72">
        <f t="shared" si="84"/>
        <v>0</v>
      </c>
      <c r="AP602" s="72">
        <f t="shared" si="84"/>
        <v>0</v>
      </c>
      <c r="AQ602" s="72">
        <f t="shared" si="84"/>
        <v>0</v>
      </c>
      <c r="AR602" s="63"/>
      <c r="AT602" s="130"/>
      <c r="AU602" s="64"/>
      <c r="AW602" s="21"/>
      <c r="AX602" s="21"/>
      <c r="AY602" s="21"/>
    </row>
    <row r="603" spans="1:51" s="116" customFormat="1" ht="13.5" customHeight="1" x14ac:dyDescent="0.2">
      <c r="A603" s="79" t="s">
        <v>688</v>
      </c>
      <c r="B603" s="79" t="s">
        <v>689</v>
      </c>
      <c r="C603" s="79" t="s">
        <v>88</v>
      </c>
      <c r="D603" s="79" t="s">
        <v>89</v>
      </c>
      <c r="E603" s="79" t="s">
        <v>90</v>
      </c>
      <c r="F603" s="79">
        <v>860066942</v>
      </c>
      <c r="G603" s="79" t="s">
        <v>91</v>
      </c>
      <c r="H603" s="65">
        <v>2202</v>
      </c>
      <c r="I603" s="65">
        <v>6792</v>
      </c>
      <c r="J603" s="79" t="s">
        <v>92</v>
      </c>
      <c r="K603" s="79">
        <v>1673</v>
      </c>
      <c r="L603" s="124">
        <v>44470</v>
      </c>
      <c r="M603" s="75">
        <v>314994960</v>
      </c>
      <c r="N603" s="57">
        <v>0</v>
      </c>
      <c r="O603" s="57">
        <v>314994960</v>
      </c>
      <c r="P603" s="58"/>
      <c r="Q603" s="58"/>
      <c r="R603" s="58"/>
      <c r="S603" s="58"/>
      <c r="T603" s="58"/>
      <c r="U603" s="58"/>
      <c r="V603" s="58" t="s">
        <v>690</v>
      </c>
      <c r="W603" s="58">
        <f>20965571+24347441+24191053+24078975+23398088</f>
        <v>116981128</v>
      </c>
      <c r="X603" s="58"/>
      <c r="Y603" s="58"/>
      <c r="Z603" s="58"/>
      <c r="AA603" s="58"/>
      <c r="AB603" s="58"/>
      <c r="AC603" s="58"/>
      <c r="AD603" s="58"/>
      <c r="AE603" s="58"/>
      <c r="AF603" s="58">
        <v>9905</v>
      </c>
      <c r="AG603" s="58">
        <v>118071755</v>
      </c>
      <c r="AH603" s="58"/>
      <c r="AI603" s="58"/>
      <c r="AJ603" s="58">
        <v>12882</v>
      </c>
      <c r="AK603" s="58">
        <v>51762365</v>
      </c>
      <c r="AL603" s="58"/>
      <c r="AM603" s="58"/>
      <c r="AN603" s="59">
        <f t="shared" si="82"/>
        <v>286815248</v>
      </c>
      <c r="AO603" s="60"/>
      <c r="AP603" s="61"/>
      <c r="AQ603" s="62">
        <f t="shared" si="83"/>
        <v>28179712</v>
      </c>
      <c r="AR603" s="63" t="s">
        <v>47</v>
      </c>
      <c r="AS603" s="116" t="s">
        <v>114</v>
      </c>
      <c r="AT603" s="116" t="s">
        <v>115</v>
      </c>
      <c r="AU603" s="64"/>
      <c r="AW603" s="21"/>
      <c r="AX603" s="21"/>
      <c r="AY603" s="21"/>
    </row>
    <row r="604" spans="1:51" s="125" customFormat="1" ht="17.25" customHeight="1" x14ac:dyDescent="0.2">
      <c r="A604" s="66" t="str">
        <f>+A603</f>
        <v>3-01-002-02-02-07-0015-00</v>
      </c>
      <c r="B604" s="66" t="str">
        <f>+B603</f>
        <v>Plan Complementario de Salud Administrativos y Trabajadores Oficiales</v>
      </c>
      <c r="C604" s="66"/>
      <c r="D604" s="66"/>
      <c r="E604" s="66"/>
      <c r="F604" s="66"/>
      <c r="G604" s="66"/>
      <c r="H604" s="67"/>
      <c r="I604" s="68"/>
      <c r="J604" s="66"/>
      <c r="K604" s="66"/>
      <c r="L604" s="69"/>
      <c r="M604" s="70"/>
      <c r="N604" s="71" t="str">
        <f>+B604</f>
        <v>Plan Complementario de Salud Administrativos y Trabajadores Oficiales</v>
      </c>
      <c r="O604" s="72">
        <f>SUM(O603)</f>
        <v>314994960</v>
      </c>
      <c r="P604" s="72">
        <f t="shared" ref="P604:AQ604" si="85">SUM(P603)</f>
        <v>0</v>
      </c>
      <c r="Q604" s="72">
        <f t="shared" si="85"/>
        <v>0</v>
      </c>
      <c r="R604" s="72">
        <f t="shared" si="85"/>
        <v>0</v>
      </c>
      <c r="S604" s="72">
        <f t="shared" si="85"/>
        <v>0</v>
      </c>
      <c r="T604" s="72">
        <f t="shared" si="85"/>
        <v>0</v>
      </c>
      <c r="U604" s="72">
        <f t="shared" si="85"/>
        <v>0</v>
      </c>
      <c r="V604" s="72">
        <f t="shared" si="85"/>
        <v>0</v>
      </c>
      <c r="W604" s="72">
        <f t="shared" si="85"/>
        <v>116981128</v>
      </c>
      <c r="X604" s="72">
        <f t="shared" si="85"/>
        <v>0</v>
      </c>
      <c r="Y604" s="72">
        <f t="shared" si="85"/>
        <v>0</v>
      </c>
      <c r="Z604" s="72">
        <f t="shared" si="85"/>
        <v>0</v>
      </c>
      <c r="AA604" s="72">
        <f t="shared" si="85"/>
        <v>0</v>
      </c>
      <c r="AB604" s="72">
        <f t="shared" si="85"/>
        <v>0</v>
      </c>
      <c r="AC604" s="72">
        <f t="shared" si="85"/>
        <v>0</v>
      </c>
      <c r="AD604" s="72">
        <f t="shared" si="85"/>
        <v>0</v>
      </c>
      <c r="AE604" s="72">
        <f t="shared" si="85"/>
        <v>0</v>
      </c>
      <c r="AF604" s="72">
        <f t="shared" si="85"/>
        <v>9905</v>
      </c>
      <c r="AG604" s="72">
        <f t="shared" si="85"/>
        <v>118071755</v>
      </c>
      <c r="AH604" s="72">
        <f t="shared" si="85"/>
        <v>0</v>
      </c>
      <c r="AI604" s="72">
        <f t="shared" si="85"/>
        <v>0</v>
      </c>
      <c r="AJ604" s="72">
        <f t="shared" si="85"/>
        <v>12882</v>
      </c>
      <c r="AK604" s="72">
        <f t="shared" si="85"/>
        <v>51762365</v>
      </c>
      <c r="AL604" s="72">
        <f t="shared" si="85"/>
        <v>0</v>
      </c>
      <c r="AM604" s="72">
        <f t="shared" si="85"/>
        <v>0</v>
      </c>
      <c r="AN604" s="72">
        <f t="shared" si="85"/>
        <v>286815248</v>
      </c>
      <c r="AO604" s="72">
        <f t="shared" si="85"/>
        <v>0</v>
      </c>
      <c r="AP604" s="72">
        <f t="shared" si="85"/>
        <v>0</v>
      </c>
      <c r="AQ604" s="72">
        <f t="shared" si="85"/>
        <v>28179712</v>
      </c>
      <c r="AR604" s="63"/>
      <c r="AT604" s="130"/>
      <c r="AU604" s="64"/>
      <c r="AW604" s="21"/>
      <c r="AX604" s="21"/>
      <c r="AY604" s="21"/>
    </row>
    <row r="605" spans="1:51" s="116" customFormat="1" x14ac:dyDescent="0.2">
      <c r="A605" s="79" t="s">
        <v>691</v>
      </c>
      <c r="B605" s="79" t="s">
        <v>692</v>
      </c>
      <c r="C605" s="79" t="s">
        <v>54</v>
      </c>
      <c r="D605" s="79" t="s">
        <v>43</v>
      </c>
      <c r="E605" s="79" t="s">
        <v>44</v>
      </c>
      <c r="F605" s="79">
        <v>1018455027</v>
      </c>
      <c r="G605" s="79" t="s">
        <v>693</v>
      </c>
      <c r="H605" s="94">
        <v>820</v>
      </c>
      <c r="I605" s="54">
        <v>2275</v>
      </c>
      <c r="J605" s="79" t="s">
        <v>92</v>
      </c>
      <c r="K605" s="79">
        <v>743</v>
      </c>
      <c r="L605" s="124">
        <v>44258</v>
      </c>
      <c r="M605" s="75">
        <v>27255780</v>
      </c>
      <c r="N605" s="57">
        <v>26983222</v>
      </c>
      <c r="O605" s="57">
        <v>272558</v>
      </c>
      <c r="P605" s="58"/>
      <c r="Q605" s="58"/>
      <c r="R605" s="58">
        <v>367</v>
      </c>
      <c r="S605" s="58">
        <v>272558</v>
      </c>
      <c r="T605" s="58"/>
      <c r="U605" s="58"/>
      <c r="V605" s="58"/>
      <c r="W605" s="58"/>
      <c r="X605" s="58"/>
      <c r="Y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9">
        <f t="shared" si="82"/>
        <v>272558</v>
      </c>
      <c r="AO605" s="60"/>
      <c r="AP605" s="61"/>
      <c r="AQ605" s="62">
        <f t="shared" si="83"/>
        <v>0</v>
      </c>
      <c r="AR605" s="63" t="s">
        <v>47</v>
      </c>
      <c r="AS605" s="116" t="s">
        <v>48</v>
      </c>
      <c r="AT605" s="116" t="s">
        <v>49</v>
      </c>
      <c r="AU605" s="64"/>
      <c r="AW605" s="21"/>
      <c r="AX605" s="21"/>
      <c r="AY605" s="21"/>
    </row>
    <row r="606" spans="1:51" s="116" customFormat="1" x14ac:dyDescent="0.2">
      <c r="A606" s="79" t="s">
        <v>691</v>
      </c>
      <c r="B606" s="79" t="s">
        <v>692</v>
      </c>
      <c r="C606" s="79" t="s">
        <v>54</v>
      </c>
      <c r="D606" s="79" t="s">
        <v>43</v>
      </c>
      <c r="E606" s="79" t="s">
        <v>44</v>
      </c>
      <c r="F606" s="79">
        <v>1030593498</v>
      </c>
      <c r="G606" s="79" t="s">
        <v>694</v>
      </c>
      <c r="H606" s="83">
        <v>821</v>
      </c>
      <c r="I606" s="54">
        <v>2276</v>
      </c>
      <c r="J606" s="79" t="s">
        <v>92</v>
      </c>
      <c r="K606" s="79">
        <v>744</v>
      </c>
      <c r="L606" s="124">
        <v>44258</v>
      </c>
      <c r="M606" s="75">
        <v>27255780</v>
      </c>
      <c r="N606" s="57">
        <v>26983222</v>
      </c>
      <c r="O606" s="57">
        <v>272558</v>
      </c>
      <c r="P606" s="58"/>
      <c r="Q606" s="58"/>
      <c r="R606" s="58">
        <v>364</v>
      </c>
      <c r="S606" s="58">
        <v>272558</v>
      </c>
      <c r="T606" s="58"/>
      <c r="U606" s="58"/>
      <c r="V606" s="58"/>
      <c r="W606" s="58"/>
      <c r="X606" s="58"/>
      <c r="Y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9">
        <f t="shared" si="82"/>
        <v>272558</v>
      </c>
      <c r="AO606" s="60"/>
      <c r="AP606" s="61"/>
      <c r="AQ606" s="62">
        <f t="shared" si="83"/>
        <v>0</v>
      </c>
      <c r="AR606" s="63" t="s">
        <v>47</v>
      </c>
      <c r="AS606" s="116" t="s">
        <v>48</v>
      </c>
      <c r="AT606" s="116" t="s">
        <v>49</v>
      </c>
      <c r="AU606" s="64"/>
      <c r="AW606" s="21"/>
      <c r="AX606" s="21"/>
      <c r="AY606" s="21"/>
    </row>
    <row r="607" spans="1:51" s="116" customFormat="1" x14ac:dyDescent="0.2">
      <c r="A607" s="79" t="s">
        <v>691</v>
      </c>
      <c r="B607" s="79" t="s">
        <v>692</v>
      </c>
      <c r="C607" s="79" t="s">
        <v>54</v>
      </c>
      <c r="D607" s="79" t="s">
        <v>43</v>
      </c>
      <c r="E607" s="79" t="s">
        <v>44</v>
      </c>
      <c r="F607" s="79">
        <v>52965904</v>
      </c>
      <c r="G607" s="79" t="s">
        <v>695</v>
      </c>
      <c r="H607" s="83">
        <v>823</v>
      </c>
      <c r="I607" s="54">
        <v>2272</v>
      </c>
      <c r="J607" s="79" t="s">
        <v>92</v>
      </c>
      <c r="K607" s="79">
        <v>742</v>
      </c>
      <c r="L607" s="124">
        <v>44258</v>
      </c>
      <c r="M607" s="75">
        <v>54511560</v>
      </c>
      <c r="N607" s="57">
        <v>53966444</v>
      </c>
      <c r="O607" s="57">
        <v>545116</v>
      </c>
      <c r="P607" s="58"/>
      <c r="Q607" s="58"/>
      <c r="R607" s="58">
        <v>365</v>
      </c>
      <c r="S607" s="58">
        <v>545116</v>
      </c>
      <c r="T607" s="58"/>
      <c r="U607" s="58"/>
      <c r="V607" s="58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9">
        <f t="shared" si="82"/>
        <v>545116</v>
      </c>
      <c r="AO607" s="60"/>
      <c r="AP607" s="61"/>
      <c r="AQ607" s="62">
        <f t="shared" si="83"/>
        <v>0</v>
      </c>
      <c r="AR607" s="63" t="s">
        <v>47</v>
      </c>
      <c r="AS607" s="116" t="s">
        <v>48</v>
      </c>
      <c r="AT607" s="116" t="s">
        <v>49</v>
      </c>
      <c r="AU607" s="64"/>
      <c r="AW607" s="21"/>
      <c r="AX607" s="21"/>
      <c r="AY607" s="21"/>
    </row>
    <row r="608" spans="1:51" s="116" customFormat="1" ht="11.25" customHeight="1" x14ac:dyDescent="0.2">
      <c r="A608" s="79" t="s">
        <v>691</v>
      </c>
      <c r="B608" s="79" t="s">
        <v>692</v>
      </c>
      <c r="C608" s="79" t="s">
        <v>54</v>
      </c>
      <c r="D608" s="79" t="s">
        <v>43</v>
      </c>
      <c r="E608" s="79" t="s">
        <v>44</v>
      </c>
      <c r="F608" s="79">
        <v>51844403</v>
      </c>
      <c r="G608" s="79" t="s">
        <v>696</v>
      </c>
      <c r="H608" s="54">
        <v>824</v>
      </c>
      <c r="I608" s="54">
        <v>2277</v>
      </c>
      <c r="J608" s="79" t="s">
        <v>92</v>
      </c>
      <c r="K608" s="79">
        <v>745</v>
      </c>
      <c r="L608" s="124">
        <v>44258</v>
      </c>
      <c r="M608" s="75">
        <v>41792200</v>
      </c>
      <c r="N608" s="57">
        <v>41374278</v>
      </c>
      <c r="O608" s="57">
        <v>417922</v>
      </c>
      <c r="P608" s="58"/>
      <c r="Q608" s="58"/>
      <c r="R608" s="58">
        <v>363</v>
      </c>
      <c r="S608" s="58">
        <v>417922</v>
      </c>
      <c r="T608" s="58"/>
      <c r="U608" s="58"/>
      <c r="V608" s="58"/>
      <c r="W608" s="58"/>
      <c r="X608" s="58"/>
      <c r="Y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9">
        <f t="shared" si="82"/>
        <v>417922</v>
      </c>
      <c r="AO608" s="60"/>
      <c r="AP608" s="61"/>
      <c r="AQ608" s="62">
        <f t="shared" si="83"/>
        <v>0</v>
      </c>
      <c r="AR608" s="63" t="s">
        <v>47</v>
      </c>
      <c r="AS608" s="116" t="s">
        <v>48</v>
      </c>
      <c r="AT608" s="116" t="s">
        <v>49</v>
      </c>
      <c r="AU608" s="64"/>
      <c r="AW608" s="21"/>
      <c r="AX608" s="21"/>
      <c r="AY608" s="21"/>
    </row>
    <row r="609" spans="1:51" s="116" customFormat="1" x14ac:dyDescent="0.2">
      <c r="A609" s="79" t="s">
        <v>691</v>
      </c>
      <c r="B609" s="79" t="s">
        <v>692</v>
      </c>
      <c r="C609" s="79" t="s">
        <v>54</v>
      </c>
      <c r="D609" s="79" t="s">
        <v>43</v>
      </c>
      <c r="E609" s="79" t="s">
        <v>44</v>
      </c>
      <c r="F609" s="79">
        <v>52824679</v>
      </c>
      <c r="G609" s="79" t="s">
        <v>697</v>
      </c>
      <c r="H609" s="54">
        <v>826</v>
      </c>
      <c r="I609" s="54">
        <v>2274</v>
      </c>
      <c r="J609" s="79" t="s">
        <v>92</v>
      </c>
      <c r="K609" s="79">
        <v>741</v>
      </c>
      <c r="L609" s="124">
        <v>44258</v>
      </c>
      <c r="M609" s="75">
        <v>41792200</v>
      </c>
      <c r="N609" s="57">
        <v>41374278</v>
      </c>
      <c r="O609" s="57">
        <v>417922</v>
      </c>
      <c r="P609" s="58"/>
      <c r="Q609" s="58"/>
      <c r="R609" s="58">
        <v>366</v>
      </c>
      <c r="S609" s="58">
        <v>417922</v>
      </c>
      <c r="T609" s="58"/>
      <c r="U609" s="58"/>
      <c r="V609" s="58"/>
      <c r="W609" s="58"/>
      <c r="X609" s="58"/>
      <c r="Y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9">
        <f t="shared" si="82"/>
        <v>417922</v>
      </c>
      <c r="AO609" s="60"/>
      <c r="AP609" s="61"/>
      <c r="AQ609" s="62">
        <f t="shared" si="83"/>
        <v>0</v>
      </c>
      <c r="AR609" s="63" t="s">
        <v>47</v>
      </c>
      <c r="AS609" s="116" t="s">
        <v>48</v>
      </c>
      <c r="AT609" s="116" t="s">
        <v>49</v>
      </c>
      <c r="AU609" s="64"/>
      <c r="AW609" s="21"/>
      <c r="AX609" s="21"/>
      <c r="AY609" s="21"/>
    </row>
    <row r="610" spans="1:51" s="116" customFormat="1" ht="15" customHeight="1" x14ac:dyDescent="0.2">
      <c r="A610" s="79" t="s">
        <v>691</v>
      </c>
      <c r="B610" s="79" t="s">
        <v>692</v>
      </c>
      <c r="C610" s="79" t="s">
        <v>88</v>
      </c>
      <c r="D610" s="79" t="s">
        <v>89</v>
      </c>
      <c r="E610" s="79" t="s">
        <v>90</v>
      </c>
      <c r="F610" s="79">
        <v>900869049</v>
      </c>
      <c r="G610" s="79" t="s">
        <v>698</v>
      </c>
      <c r="H610" s="106">
        <v>1139</v>
      </c>
      <c r="I610" s="54">
        <v>4480</v>
      </c>
      <c r="J610" s="79" t="s">
        <v>113</v>
      </c>
      <c r="K610" s="79">
        <v>70483</v>
      </c>
      <c r="L610" s="124">
        <v>44356</v>
      </c>
      <c r="M610" s="56">
        <v>3014524</v>
      </c>
      <c r="N610" s="57">
        <v>0</v>
      </c>
      <c r="O610" s="57">
        <v>3014524</v>
      </c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9">
        <f t="shared" si="82"/>
        <v>0</v>
      </c>
      <c r="AO610" s="60"/>
      <c r="AP610" s="61"/>
      <c r="AQ610" s="62">
        <f t="shared" si="83"/>
        <v>3014524</v>
      </c>
      <c r="AR610" s="63" t="s">
        <v>47</v>
      </c>
      <c r="AS610" s="116" t="s">
        <v>48</v>
      </c>
      <c r="AT610" s="116" t="s">
        <v>49</v>
      </c>
      <c r="AU610" s="64"/>
      <c r="AW610" s="21"/>
      <c r="AX610" s="21"/>
      <c r="AY610" s="21"/>
    </row>
    <row r="611" spans="1:51" s="116" customFormat="1" x14ac:dyDescent="0.2">
      <c r="A611" s="79" t="s">
        <v>691</v>
      </c>
      <c r="B611" s="79" t="s">
        <v>692</v>
      </c>
      <c r="C611" s="79" t="s">
        <v>88</v>
      </c>
      <c r="D611" s="79" t="s">
        <v>89</v>
      </c>
      <c r="E611" s="79" t="s">
        <v>90</v>
      </c>
      <c r="F611" s="79">
        <v>830061101</v>
      </c>
      <c r="G611" s="79" t="s">
        <v>699</v>
      </c>
      <c r="H611" s="106">
        <v>1139</v>
      </c>
      <c r="I611" s="54">
        <v>4481</v>
      </c>
      <c r="J611" s="79" t="s">
        <v>113</v>
      </c>
      <c r="K611" s="79">
        <v>70484</v>
      </c>
      <c r="L611" s="124">
        <v>44356</v>
      </c>
      <c r="M611" s="56">
        <v>8005701</v>
      </c>
      <c r="N611" s="57">
        <v>0</v>
      </c>
      <c r="O611" s="57">
        <v>8005701</v>
      </c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9">
        <f t="shared" si="82"/>
        <v>0</v>
      </c>
      <c r="AO611" s="60"/>
      <c r="AP611" s="61"/>
      <c r="AQ611" s="62">
        <f t="shared" si="83"/>
        <v>8005701</v>
      </c>
      <c r="AR611" s="63" t="s">
        <v>47</v>
      </c>
      <c r="AS611" s="116" t="s">
        <v>48</v>
      </c>
      <c r="AT611" s="116" t="s">
        <v>49</v>
      </c>
      <c r="AU611" s="64"/>
      <c r="AW611" s="21"/>
      <c r="AX611" s="21"/>
      <c r="AY611" s="21"/>
    </row>
    <row r="612" spans="1:51" s="116" customFormat="1" x14ac:dyDescent="0.2">
      <c r="A612" s="79" t="s">
        <v>691</v>
      </c>
      <c r="B612" s="79" t="s">
        <v>692</v>
      </c>
      <c r="C612" s="79" t="s">
        <v>88</v>
      </c>
      <c r="D612" s="79" t="s">
        <v>89</v>
      </c>
      <c r="E612" s="79" t="s">
        <v>90</v>
      </c>
      <c r="F612" s="79">
        <v>900869049</v>
      </c>
      <c r="G612" s="79" t="s">
        <v>698</v>
      </c>
      <c r="H612" s="106">
        <v>1139</v>
      </c>
      <c r="I612" s="54">
        <v>6769</v>
      </c>
      <c r="J612" s="79" t="s">
        <v>96</v>
      </c>
      <c r="K612" s="79">
        <v>76643</v>
      </c>
      <c r="L612" s="124">
        <v>44465</v>
      </c>
      <c r="M612" s="56">
        <v>4576801</v>
      </c>
      <c r="N612" s="57">
        <v>0</v>
      </c>
      <c r="O612" s="57">
        <v>4576801</v>
      </c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9">
        <f t="shared" si="82"/>
        <v>0</v>
      </c>
      <c r="AO612" s="60"/>
      <c r="AP612" s="61"/>
      <c r="AQ612" s="62">
        <f t="shared" si="83"/>
        <v>4576801</v>
      </c>
      <c r="AR612" s="63" t="s">
        <v>47</v>
      </c>
      <c r="AS612" s="116" t="s">
        <v>48</v>
      </c>
      <c r="AT612" s="116" t="s">
        <v>49</v>
      </c>
      <c r="AU612" s="64"/>
      <c r="AW612" s="21"/>
      <c r="AX612" s="21"/>
      <c r="AY612" s="21"/>
    </row>
    <row r="613" spans="1:51" s="116" customFormat="1" ht="15" customHeight="1" x14ac:dyDescent="0.2">
      <c r="A613" s="79" t="s">
        <v>691</v>
      </c>
      <c r="B613" s="79" t="s">
        <v>692</v>
      </c>
      <c r="C613" s="79" t="s">
        <v>88</v>
      </c>
      <c r="D613" s="79" t="s">
        <v>89</v>
      </c>
      <c r="E613" s="79" t="s">
        <v>90</v>
      </c>
      <c r="F613" s="79">
        <v>901452736</v>
      </c>
      <c r="G613" s="79" t="s">
        <v>700</v>
      </c>
      <c r="H613" s="106">
        <v>1139</v>
      </c>
      <c r="I613" s="54">
        <v>6812</v>
      </c>
      <c r="J613" s="79" t="s">
        <v>96</v>
      </c>
      <c r="K613" s="79">
        <v>76953</v>
      </c>
      <c r="L613" s="124">
        <v>44474</v>
      </c>
      <c r="M613" s="56">
        <v>3012138</v>
      </c>
      <c r="N613" s="57">
        <v>0</v>
      </c>
      <c r="O613" s="57">
        <v>3012138</v>
      </c>
      <c r="P613" s="58"/>
      <c r="Q613" s="58"/>
      <c r="R613" s="58">
        <v>119</v>
      </c>
      <c r="S613" s="58">
        <v>3012138</v>
      </c>
      <c r="T613" s="58"/>
      <c r="U613" s="58"/>
      <c r="V613" s="58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9">
        <f t="shared" si="82"/>
        <v>3012138</v>
      </c>
      <c r="AO613" s="60"/>
      <c r="AP613" s="61"/>
      <c r="AQ613" s="62">
        <f t="shared" si="83"/>
        <v>0</v>
      </c>
      <c r="AR613" s="63" t="s">
        <v>47</v>
      </c>
      <c r="AS613" s="116" t="s">
        <v>48</v>
      </c>
      <c r="AT613" s="116" t="s">
        <v>49</v>
      </c>
      <c r="AU613" s="64"/>
      <c r="AW613" s="21"/>
      <c r="AX613" s="21"/>
      <c r="AY613" s="21"/>
    </row>
    <row r="614" spans="1:51" s="116" customFormat="1" x14ac:dyDescent="0.2">
      <c r="A614" s="79" t="s">
        <v>691</v>
      </c>
      <c r="B614" s="79" t="s">
        <v>692</v>
      </c>
      <c r="C614" s="79" t="s">
        <v>88</v>
      </c>
      <c r="D614" s="79" t="s">
        <v>89</v>
      </c>
      <c r="E614" s="79" t="s">
        <v>90</v>
      </c>
      <c r="F614" s="79">
        <v>900201322</v>
      </c>
      <c r="G614" s="79" t="s">
        <v>701</v>
      </c>
      <c r="H614" s="106">
        <v>1139</v>
      </c>
      <c r="I614" s="54">
        <v>6813</v>
      </c>
      <c r="J614" s="79" t="s">
        <v>96</v>
      </c>
      <c r="K614" s="79">
        <v>76954</v>
      </c>
      <c r="L614" s="124">
        <v>44474</v>
      </c>
      <c r="M614" s="56">
        <v>3157676</v>
      </c>
      <c r="N614" s="57">
        <v>0</v>
      </c>
      <c r="O614" s="57">
        <v>3157676</v>
      </c>
      <c r="P614" s="58"/>
      <c r="Q614" s="58"/>
      <c r="R614" s="58">
        <v>329</v>
      </c>
      <c r="S614" s="58">
        <v>3157676</v>
      </c>
      <c r="T614" s="58"/>
      <c r="U614" s="58"/>
      <c r="V614" s="58"/>
      <c r="W614" s="58"/>
      <c r="X614" s="58"/>
      <c r="Y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9">
        <f t="shared" si="82"/>
        <v>3157676</v>
      </c>
      <c r="AO614" s="60"/>
      <c r="AP614" s="61"/>
      <c r="AQ614" s="62">
        <f t="shared" si="83"/>
        <v>0</v>
      </c>
      <c r="AR614" s="63" t="s">
        <v>47</v>
      </c>
      <c r="AS614" s="116" t="s">
        <v>48</v>
      </c>
      <c r="AT614" s="116" t="s">
        <v>49</v>
      </c>
      <c r="AU614" s="64"/>
      <c r="AW614" s="21"/>
      <c r="AX614" s="21"/>
      <c r="AY614" s="21"/>
    </row>
    <row r="615" spans="1:51" s="116" customFormat="1" x14ac:dyDescent="0.2">
      <c r="A615" s="79" t="s">
        <v>691</v>
      </c>
      <c r="B615" s="79" t="s">
        <v>692</v>
      </c>
      <c r="C615" s="79" t="s">
        <v>88</v>
      </c>
      <c r="D615" s="79" t="s">
        <v>89</v>
      </c>
      <c r="E615" s="79" t="s">
        <v>90</v>
      </c>
      <c r="F615" s="79">
        <v>830144165</v>
      </c>
      <c r="G615" s="79" t="s">
        <v>702</v>
      </c>
      <c r="H615" s="106">
        <v>1139</v>
      </c>
      <c r="I615" s="54">
        <v>6814</v>
      </c>
      <c r="J615" s="79" t="s">
        <v>96</v>
      </c>
      <c r="K615" s="79">
        <v>77026</v>
      </c>
      <c r="L615" s="124">
        <v>44474</v>
      </c>
      <c r="M615" s="56">
        <v>10048551</v>
      </c>
      <c r="N615" s="57">
        <v>0</v>
      </c>
      <c r="O615" s="57">
        <v>10048551</v>
      </c>
      <c r="P615" s="58"/>
      <c r="Q615" s="58"/>
      <c r="R615" s="58">
        <v>120</v>
      </c>
      <c r="S615" s="58">
        <v>10048551</v>
      </c>
      <c r="T615" s="58"/>
      <c r="U615" s="58"/>
      <c r="V615" s="58"/>
      <c r="W615" s="58"/>
      <c r="X615" s="58"/>
      <c r="Y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9">
        <f t="shared" si="82"/>
        <v>10048551</v>
      </c>
      <c r="AO615" s="60"/>
      <c r="AP615" s="61"/>
      <c r="AQ615" s="62">
        <f t="shared" si="83"/>
        <v>0</v>
      </c>
      <c r="AR615" s="63" t="s">
        <v>47</v>
      </c>
      <c r="AS615" s="116" t="s">
        <v>48</v>
      </c>
      <c r="AT615" s="116" t="s">
        <v>49</v>
      </c>
      <c r="AU615" s="64"/>
      <c r="AW615" s="21"/>
      <c r="AX615" s="21"/>
      <c r="AY615" s="21"/>
    </row>
    <row r="616" spans="1:51" s="116" customFormat="1" ht="15" customHeight="1" x14ac:dyDescent="0.2">
      <c r="A616" s="79" t="s">
        <v>691</v>
      </c>
      <c r="B616" s="79" t="s">
        <v>692</v>
      </c>
      <c r="C616" s="79" t="s">
        <v>42</v>
      </c>
      <c r="D616" s="79" t="s">
        <v>43</v>
      </c>
      <c r="E616" s="79" t="s">
        <v>90</v>
      </c>
      <c r="F616" s="79">
        <v>900471910</v>
      </c>
      <c r="G616" s="79" t="s">
        <v>703</v>
      </c>
      <c r="H616" s="76">
        <v>1960</v>
      </c>
      <c r="I616" s="106">
        <v>6638</v>
      </c>
      <c r="J616" s="79" t="s">
        <v>98</v>
      </c>
      <c r="K616" s="79">
        <v>1602</v>
      </c>
      <c r="L616" s="124">
        <v>44452</v>
      </c>
      <c r="M616" s="56">
        <v>30515000</v>
      </c>
      <c r="N616" s="57">
        <v>0</v>
      </c>
      <c r="O616" s="57">
        <v>30515000</v>
      </c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  <c r="AK616" s="58"/>
      <c r="AL616" s="58">
        <v>14613</v>
      </c>
      <c r="AM616" s="58">
        <v>17026000</v>
      </c>
      <c r="AN616" s="59">
        <f t="shared" si="82"/>
        <v>17026000</v>
      </c>
      <c r="AO616" s="60"/>
      <c r="AP616" s="61"/>
      <c r="AQ616" s="62">
        <f t="shared" si="83"/>
        <v>13489000</v>
      </c>
      <c r="AR616" s="63" t="s">
        <v>47</v>
      </c>
      <c r="AS616" s="116" t="s">
        <v>48</v>
      </c>
      <c r="AT616" s="116" t="s">
        <v>49</v>
      </c>
      <c r="AU616" s="64"/>
      <c r="AW616" s="21"/>
      <c r="AX616" s="21"/>
      <c r="AY616" s="21"/>
    </row>
    <row r="617" spans="1:51" s="116" customFormat="1" ht="14.25" customHeight="1" x14ac:dyDescent="0.2">
      <c r="A617" s="79" t="s">
        <v>691</v>
      </c>
      <c r="B617" s="79" t="s">
        <v>692</v>
      </c>
      <c r="C617" s="79" t="s">
        <v>103</v>
      </c>
      <c r="D617" s="79" t="s">
        <v>104</v>
      </c>
      <c r="E617" s="79" t="s">
        <v>90</v>
      </c>
      <c r="F617" s="79">
        <v>901031195</v>
      </c>
      <c r="G617" s="79" t="s">
        <v>704</v>
      </c>
      <c r="H617" s="76">
        <v>2702</v>
      </c>
      <c r="I617" s="106">
        <v>9849</v>
      </c>
      <c r="J617" s="79" t="s">
        <v>96</v>
      </c>
      <c r="K617" s="79">
        <v>79138</v>
      </c>
      <c r="L617" s="124">
        <v>44510</v>
      </c>
      <c r="M617" s="56">
        <v>70955602</v>
      </c>
      <c r="N617" s="57">
        <v>0</v>
      </c>
      <c r="O617" s="57">
        <v>70955602</v>
      </c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>
        <v>5807</v>
      </c>
      <c r="AA617" s="58">
        <v>70955602</v>
      </c>
      <c r="AB617" s="58"/>
      <c r="AC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9">
        <f t="shared" si="82"/>
        <v>70955602</v>
      </c>
      <c r="AO617" s="60"/>
      <c r="AP617" s="61"/>
      <c r="AQ617" s="62">
        <f t="shared" si="83"/>
        <v>0</v>
      </c>
      <c r="AR617" s="63" t="s">
        <v>47</v>
      </c>
      <c r="AS617" s="116" t="s">
        <v>48</v>
      </c>
      <c r="AT617" s="116" t="s">
        <v>49</v>
      </c>
      <c r="AU617" s="64"/>
      <c r="AW617" s="21"/>
      <c r="AX617" s="21"/>
      <c r="AY617" s="21"/>
    </row>
    <row r="618" spans="1:51" s="141" customFormat="1" ht="14.25" customHeight="1" x14ac:dyDescent="0.2">
      <c r="A618" s="79" t="s">
        <v>691</v>
      </c>
      <c r="B618" s="79" t="s">
        <v>692</v>
      </c>
      <c r="C618" s="79" t="s">
        <v>42</v>
      </c>
      <c r="D618" s="79" t="s">
        <v>43</v>
      </c>
      <c r="E618" s="79" t="s">
        <v>44</v>
      </c>
      <c r="F618" s="79">
        <v>1018445597</v>
      </c>
      <c r="G618" s="79" t="s">
        <v>705</v>
      </c>
      <c r="H618" s="76">
        <v>2955</v>
      </c>
      <c r="I618" s="106">
        <v>10434</v>
      </c>
      <c r="J618" s="79" t="s">
        <v>98</v>
      </c>
      <c r="K618" s="79">
        <v>1762</v>
      </c>
      <c r="L618" s="124">
        <v>44543</v>
      </c>
      <c r="M618" s="56">
        <v>32005000</v>
      </c>
      <c r="N618" s="57">
        <v>0</v>
      </c>
      <c r="O618" s="57">
        <v>32005000</v>
      </c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  <c r="AK618" s="58"/>
      <c r="AL618" s="58">
        <v>16145</v>
      </c>
      <c r="AM618" s="58">
        <v>32002000</v>
      </c>
      <c r="AN618" s="59">
        <f t="shared" si="82"/>
        <v>32002000</v>
      </c>
      <c r="AO618" s="60"/>
      <c r="AP618" s="61"/>
      <c r="AQ618" s="62">
        <f t="shared" si="83"/>
        <v>3000</v>
      </c>
      <c r="AR618" s="63" t="s">
        <v>47</v>
      </c>
      <c r="AS618" s="116" t="s">
        <v>48</v>
      </c>
      <c r="AT618" s="116" t="s">
        <v>49</v>
      </c>
      <c r="AU618" s="64"/>
      <c r="AW618" s="21"/>
      <c r="AX618" s="21"/>
      <c r="AY618" s="21"/>
    </row>
    <row r="619" spans="1:51" s="125" customFormat="1" ht="17.25" customHeight="1" x14ac:dyDescent="0.2">
      <c r="A619" s="66" t="str">
        <f>+A618</f>
        <v>3-01-002-02-02-08-0000-01</v>
      </c>
      <c r="B619" s="66" t="str">
        <f>+B618</f>
        <v>Sistema General de Seguridad y Salud en el Trabajo SG-SST</v>
      </c>
      <c r="C619" s="66"/>
      <c r="D619" s="66"/>
      <c r="E619" s="66"/>
      <c r="F619" s="66"/>
      <c r="G619" s="66"/>
      <c r="H619" s="67"/>
      <c r="I619" s="68"/>
      <c r="J619" s="66"/>
      <c r="K619" s="66"/>
      <c r="L619" s="69"/>
      <c r="M619" s="70"/>
      <c r="N619" s="71" t="str">
        <f>+B619</f>
        <v>Sistema General de Seguridad y Salud en el Trabajo SG-SST</v>
      </c>
      <c r="O619" s="72">
        <f>SUM(O605:O618)</f>
        <v>167217069</v>
      </c>
      <c r="P619" s="72">
        <f t="shared" ref="P619:AQ619" si="86">SUM(P605:P618)</f>
        <v>0</v>
      </c>
      <c r="Q619" s="72">
        <f t="shared" si="86"/>
        <v>0</v>
      </c>
      <c r="R619" s="72">
        <f t="shared" si="86"/>
        <v>2393</v>
      </c>
      <c r="S619" s="72">
        <f t="shared" si="86"/>
        <v>18144441</v>
      </c>
      <c r="T619" s="72">
        <f t="shared" si="86"/>
        <v>0</v>
      </c>
      <c r="U619" s="72">
        <f t="shared" si="86"/>
        <v>0</v>
      </c>
      <c r="V619" s="72">
        <f t="shared" si="86"/>
        <v>0</v>
      </c>
      <c r="W619" s="72">
        <f t="shared" si="86"/>
        <v>0</v>
      </c>
      <c r="X619" s="72">
        <f t="shared" si="86"/>
        <v>0</v>
      </c>
      <c r="Y619" s="72">
        <f t="shared" si="86"/>
        <v>0</v>
      </c>
      <c r="Z619" s="72">
        <f t="shared" si="86"/>
        <v>5807</v>
      </c>
      <c r="AA619" s="72">
        <f t="shared" si="86"/>
        <v>70955602</v>
      </c>
      <c r="AB619" s="72">
        <f t="shared" si="86"/>
        <v>0</v>
      </c>
      <c r="AC619" s="72">
        <f t="shared" si="86"/>
        <v>0</v>
      </c>
      <c r="AD619" s="72">
        <f t="shared" si="86"/>
        <v>0</v>
      </c>
      <c r="AE619" s="72">
        <f t="shared" si="86"/>
        <v>0</v>
      </c>
      <c r="AF619" s="72">
        <f t="shared" si="86"/>
        <v>0</v>
      </c>
      <c r="AG619" s="72">
        <f t="shared" si="86"/>
        <v>0</v>
      </c>
      <c r="AH619" s="72">
        <f t="shared" si="86"/>
        <v>0</v>
      </c>
      <c r="AI619" s="72">
        <f t="shared" si="86"/>
        <v>0</v>
      </c>
      <c r="AJ619" s="72">
        <f t="shared" si="86"/>
        <v>0</v>
      </c>
      <c r="AK619" s="72">
        <f t="shared" si="86"/>
        <v>0</v>
      </c>
      <c r="AL619" s="72">
        <f t="shared" si="86"/>
        <v>30758</v>
      </c>
      <c r="AM619" s="72">
        <f t="shared" si="86"/>
        <v>49028000</v>
      </c>
      <c r="AN619" s="72">
        <f t="shared" si="86"/>
        <v>138128043</v>
      </c>
      <c r="AO619" s="72">
        <f t="shared" si="86"/>
        <v>0</v>
      </c>
      <c r="AP619" s="72">
        <f t="shared" si="86"/>
        <v>0</v>
      </c>
      <c r="AQ619" s="72">
        <f t="shared" si="86"/>
        <v>29089026</v>
      </c>
      <c r="AR619" s="63"/>
      <c r="AT619" s="130"/>
      <c r="AU619" s="64"/>
      <c r="AW619" s="21"/>
      <c r="AX619" s="21"/>
      <c r="AY619" s="21"/>
    </row>
    <row r="620" spans="1:51" s="116" customFormat="1" ht="14.25" customHeight="1" x14ac:dyDescent="0.2">
      <c r="A620" s="79" t="s">
        <v>706</v>
      </c>
      <c r="B620" s="79" t="s">
        <v>707</v>
      </c>
      <c r="C620" s="79" t="s">
        <v>42</v>
      </c>
      <c r="D620" s="79" t="s">
        <v>43</v>
      </c>
      <c r="E620" s="79" t="s">
        <v>44</v>
      </c>
      <c r="F620" s="79">
        <v>17170823</v>
      </c>
      <c r="G620" s="79" t="s">
        <v>56</v>
      </c>
      <c r="H620" s="65">
        <v>2312</v>
      </c>
      <c r="I620" s="65">
        <v>10576</v>
      </c>
      <c r="J620" s="79" t="s">
        <v>46</v>
      </c>
      <c r="K620" s="79">
        <v>356</v>
      </c>
      <c r="L620" s="124">
        <v>44553</v>
      </c>
      <c r="M620" s="56">
        <v>240722090</v>
      </c>
      <c r="N620" s="57">
        <v>0</v>
      </c>
      <c r="O620" s="57">
        <v>240722090</v>
      </c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9">
        <f t="shared" si="82"/>
        <v>0</v>
      </c>
      <c r="AO620" s="60"/>
      <c r="AP620" s="61"/>
      <c r="AQ620" s="62">
        <f t="shared" si="83"/>
        <v>240722090</v>
      </c>
      <c r="AR620" s="63" t="s">
        <v>47</v>
      </c>
      <c r="AS620" s="116" t="s">
        <v>114</v>
      </c>
      <c r="AT620" s="116" t="s">
        <v>115</v>
      </c>
      <c r="AU620" s="64"/>
      <c r="AW620" s="21"/>
      <c r="AX620" s="21"/>
      <c r="AY620" s="21"/>
    </row>
    <row r="621" spans="1:51" s="116" customFormat="1" ht="14.25" customHeight="1" x14ac:dyDescent="0.2">
      <c r="A621" s="79" t="s">
        <v>706</v>
      </c>
      <c r="B621" s="79" t="s">
        <v>707</v>
      </c>
      <c r="C621" s="79" t="s">
        <v>42</v>
      </c>
      <c r="D621" s="79" t="s">
        <v>43</v>
      </c>
      <c r="E621" s="79" t="s">
        <v>44</v>
      </c>
      <c r="F621" s="79">
        <v>17170823</v>
      </c>
      <c r="G621" s="79" t="s">
        <v>56</v>
      </c>
      <c r="H621" s="54">
        <v>3363</v>
      </c>
      <c r="I621" s="65">
        <v>10577</v>
      </c>
      <c r="J621" s="79" t="s">
        <v>46</v>
      </c>
      <c r="K621" s="79">
        <v>356</v>
      </c>
      <c r="L621" s="124">
        <v>44553</v>
      </c>
      <c r="M621" s="56">
        <v>5450730</v>
      </c>
      <c r="N621" s="57">
        <v>0</v>
      </c>
      <c r="O621" s="57">
        <v>5450730</v>
      </c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9">
        <f t="shared" si="82"/>
        <v>0</v>
      </c>
      <c r="AO621" s="60"/>
      <c r="AP621" s="61"/>
      <c r="AQ621" s="62">
        <f t="shared" si="83"/>
        <v>5450730</v>
      </c>
      <c r="AR621" s="63" t="s">
        <v>47</v>
      </c>
      <c r="AS621" s="116" t="s">
        <v>114</v>
      </c>
      <c r="AT621" s="116" t="s">
        <v>115</v>
      </c>
      <c r="AU621" s="64"/>
      <c r="AW621" s="21"/>
      <c r="AX621" s="21"/>
      <c r="AY621" s="21"/>
    </row>
    <row r="622" spans="1:51" s="125" customFormat="1" ht="17.25" customHeight="1" x14ac:dyDescent="0.2">
      <c r="A622" s="66" t="str">
        <f>+A621</f>
        <v>3-01-004-01-00-00-0000-00</v>
      </c>
      <c r="B622" s="66" t="str">
        <f>+B621</f>
        <v>Pago de Cesantias</v>
      </c>
      <c r="C622" s="66"/>
      <c r="D622" s="66"/>
      <c r="E622" s="66"/>
      <c r="F622" s="66"/>
      <c r="G622" s="66"/>
      <c r="H622" s="67"/>
      <c r="I622" s="68"/>
      <c r="J622" s="66"/>
      <c r="K622" s="66"/>
      <c r="L622" s="69"/>
      <c r="M622" s="70"/>
      <c r="N622" s="71" t="str">
        <f>+B622</f>
        <v>Pago de Cesantias</v>
      </c>
      <c r="O622" s="72">
        <f>SUM(O620:O621)</f>
        <v>246172820</v>
      </c>
      <c r="P622" s="72">
        <f t="shared" ref="P622:AQ622" si="87">SUM(P620:P621)</f>
        <v>0</v>
      </c>
      <c r="Q622" s="72">
        <f t="shared" si="87"/>
        <v>0</v>
      </c>
      <c r="R622" s="72">
        <f t="shared" si="87"/>
        <v>0</v>
      </c>
      <c r="S622" s="72">
        <f t="shared" si="87"/>
        <v>0</v>
      </c>
      <c r="T622" s="72">
        <f t="shared" si="87"/>
        <v>0</v>
      </c>
      <c r="U622" s="72">
        <f t="shared" si="87"/>
        <v>0</v>
      </c>
      <c r="V622" s="72">
        <f t="shared" si="87"/>
        <v>0</v>
      </c>
      <c r="W622" s="72">
        <f t="shared" si="87"/>
        <v>0</v>
      </c>
      <c r="X622" s="72">
        <f t="shared" si="87"/>
        <v>0</v>
      </c>
      <c r="Y622" s="72">
        <f t="shared" si="87"/>
        <v>0</v>
      </c>
      <c r="Z622" s="72">
        <f t="shared" si="87"/>
        <v>0</v>
      </c>
      <c r="AA622" s="72">
        <f t="shared" si="87"/>
        <v>0</v>
      </c>
      <c r="AB622" s="72">
        <f t="shared" si="87"/>
        <v>0</v>
      </c>
      <c r="AC622" s="72">
        <f t="shared" si="87"/>
        <v>0</v>
      </c>
      <c r="AD622" s="72">
        <f t="shared" si="87"/>
        <v>0</v>
      </c>
      <c r="AE622" s="72">
        <f t="shared" si="87"/>
        <v>0</v>
      </c>
      <c r="AF622" s="72">
        <f t="shared" si="87"/>
        <v>0</v>
      </c>
      <c r="AG622" s="72">
        <f t="shared" si="87"/>
        <v>0</v>
      </c>
      <c r="AH622" s="72">
        <f t="shared" si="87"/>
        <v>0</v>
      </c>
      <c r="AI622" s="72">
        <f t="shared" si="87"/>
        <v>0</v>
      </c>
      <c r="AJ622" s="72">
        <f t="shared" si="87"/>
        <v>0</v>
      </c>
      <c r="AK622" s="72">
        <f t="shared" si="87"/>
        <v>0</v>
      </c>
      <c r="AL622" s="72">
        <f t="shared" si="87"/>
        <v>0</v>
      </c>
      <c r="AM622" s="72">
        <f t="shared" si="87"/>
        <v>0</v>
      </c>
      <c r="AN622" s="72">
        <f t="shared" si="87"/>
        <v>0</v>
      </c>
      <c r="AO622" s="72">
        <f t="shared" si="87"/>
        <v>0</v>
      </c>
      <c r="AP622" s="72">
        <f t="shared" si="87"/>
        <v>0</v>
      </c>
      <c r="AQ622" s="72">
        <f t="shared" si="87"/>
        <v>246172820</v>
      </c>
      <c r="AR622" s="63"/>
      <c r="AT622" s="130"/>
      <c r="AU622" s="64"/>
      <c r="AW622" s="21"/>
      <c r="AX622" s="21"/>
      <c r="AY622" s="21"/>
    </row>
    <row r="623" spans="1:51" s="116" customFormat="1" ht="15" customHeight="1" x14ac:dyDescent="0.2">
      <c r="A623" s="79" t="s">
        <v>708</v>
      </c>
      <c r="B623" s="79" t="s">
        <v>709</v>
      </c>
      <c r="C623" s="79" t="s">
        <v>42</v>
      </c>
      <c r="D623" s="79" t="s">
        <v>43</v>
      </c>
      <c r="E623" s="79" t="s">
        <v>44</v>
      </c>
      <c r="F623" s="79">
        <v>71594083</v>
      </c>
      <c r="G623" s="79" t="s">
        <v>710</v>
      </c>
      <c r="H623" s="54">
        <v>3503</v>
      </c>
      <c r="I623" s="54">
        <v>10613</v>
      </c>
      <c r="J623" s="79" t="s">
        <v>92</v>
      </c>
      <c r="K623" s="79">
        <v>1824</v>
      </c>
      <c r="L623" s="124">
        <v>44558</v>
      </c>
      <c r="M623" s="56">
        <v>48000000</v>
      </c>
      <c r="N623" s="57">
        <v>0</v>
      </c>
      <c r="O623" s="57">
        <v>48000000</v>
      </c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B623" s="58"/>
      <c r="AC623" s="58"/>
      <c r="AD623" s="58"/>
      <c r="AE623" s="58"/>
      <c r="AF623" s="58">
        <v>9652</v>
      </c>
      <c r="AG623" s="58">
        <v>48000000</v>
      </c>
      <c r="AH623" s="58"/>
      <c r="AI623" s="58"/>
      <c r="AJ623" s="58"/>
      <c r="AK623" s="58"/>
      <c r="AL623" s="58"/>
      <c r="AM623" s="58"/>
      <c r="AN623" s="59">
        <f t="shared" si="82"/>
        <v>48000000</v>
      </c>
      <c r="AO623" s="60"/>
      <c r="AP623" s="61"/>
      <c r="AQ623" s="62">
        <f t="shared" si="83"/>
        <v>0</v>
      </c>
      <c r="AR623" s="63" t="s">
        <v>678</v>
      </c>
      <c r="AS623" s="116" t="s">
        <v>114</v>
      </c>
      <c r="AT623" s="116" t="s">
        <v>115</v>
      </c>
      <c r="AU623" s="64"/>
      <c r="AW623" s="21"/>
      <c r="AX623" s="21"/>
      <c r="AY623" s="21"/>
    </row>
    <row r="624" spans="1:51" s="125" customFormat="1" ht="17.25" customHeight="1" x14ac:dyDescent="0.2">
      <c r="A624" s="66" t="str">
        <f>+A623</f>
        <v>3-01-004-02-00-00-0000-00</v>
      </c>
      <c r="B624" s="66" t="str">
        <f>+B623</f>
        <v>Pago pensiones</v>
      </c>
      <c r="C624" s="66"/>
      <c r="D624" s="66"/>
      <c r="E624" s="66"/>
      <c r="F624" s="66"/>
      <c r="G624" s="66"/>
      <c r="H624" s="67"/>
      <c r="I624" s="68"/>
      <c r="J624" s="66"/>
      <c r="K624" s="66"/>
      <c r="L624" s="69"/>
      <c r="M624" s="70"/>
      <c r="N624" s="71" t="str">
        <f>+B624</f>
        <v>Pago pensiones</v>
      </c>
      <c r="O624" s="72">
        <f>SUM(O623)</f>
        <v>48000000</v>
      </c>
      <c r="P624" s="72">
        <f t="shared" ref="P624:AQ624" si="88">SUM(P623)</f>
        <v>0</v>
      </c>
      <c r="Q624" s="72">
        <f t="shared" si="88"/>
        <v>0</v>
      </c>
      <c r="R624" s="72">
        <f t="shared" si="88"/>
        <v>0</v>
      </c>
      <c r="S624" s="72">
        <f t="shared" si="88"/>
        <v>0</v>
      </c>
      <c r="T624" s="72">
        <f t="shared" si="88"/>
        <v>0</v>
      </c>
      <c r="U624" s="72">
        <f t="shared" si="88"/>
        <v>0</v>
      </c>
      <c r="V624" s="72">
        <f t="shared" si="88"/>
        <v>0</v>
      </c>
      <c r="W624" s="72">
        <f t="shared" si="88"/>
        <v>0</v>
      </c>
      <c r="X624" s="72">
        <f t="shared" si="88"/>
        <v>0</v>
      </c>
      <c r="Y624" s="72">
        <f t="shared" si="88"/>
        <v>0</v>
      </c>
      <c r="Z624" s="72">
        <f t="shared" si="88"/>
        <v>0</v>
      </c>
      <c r="AA624" s="72">
        <f t="shared" si="88"/>
        <v>0</v>
      </c>
      <c r="AB624" s="72">
        <f t="shared" si="88"/>
        <v>0</v>
      </c>
      <c r="AC624" s="72">
        <f t="shared" si="88"/>
        <v>0</v>
      </c>
      <c r="AD624" s="72">
        <f t="shared" si="88"/>
        <v>0</v>
      </c>
      <c r="AE624" s="72">
        <f t="shared" si="88"/>
        <v>0</v>
      </c>
      <c r="AF624" s="72">
        <f t="shared" si="88"/>
        <v>9652</v>
      </c>
      <c r="AG624" s="72">
        <f t="shared" si="88"/>
        <v>48000000</v>
      </c>
      <c r="AH624" s="72">
        <f t="shared" si="88"/>
        <v>0</v>
      </c>
      <c r="AI624" s="72">
        <f t="shared" si="88"/>
        <v>0</v>
      </c>
      <c r="AJ624" s="72">
        <f t="shared" si="88"/>
        <v>0</v>
      </c>
      <c r="AK624" s="72">
        <f t="shared" si="88"/>
        <v>0</v>
      </c>
      <c r="AL624" s="72">
        <f t="shared" si="88"/>
        <v>0</v>
      </c>
      <c r="AM624" s="72">
        <f t="shared" si="88"/>
        <v>0</v>
      </c>
      <c r="AN624" s="72">
        <f t="shared" si="88"/>
        <v>48000000</v>
      </c>
      <c r="AO624" s="72">
        <f t="shared" si="88"/>
        <v>0</v>
      </c>
      <c r="AP624" s="72">
        <f t="shared" si="88"/>
        <v>0</v>
      </c>
      <c r="AQ624" s="72">
        <f t="shared" si="88"/>
        <v>0</v>
      </c>
      <c r="AR624" s="63"/>
      <c r="AT624" s="130"/>
      <c r="AU624" s="64"/>
      <c r="AW624" s="21"/>
      <c r="AX624" s="21"/>
      <c r="AY624" s="21"/>
    </row>
    <row r="625" spans="1:51" x14ac:dyDescent="0.2">
      <c r="A625" s="53" t="s">
        <v>711</v>
      </c>
      <c r="B625" s="53" t="s">
        <v>712</v>
      </c>
      <c r="C625" s="53" t="s">
        <v>54</v>
      </c>
      <c r="D625" s="53" t="s">
        <v>43</v>
      </c>
      <c r="E625" s="53" t="s">
        <v>90</v>
      </c>
      <c r="F625" s="53">
        <v>444444295</v>
      </c>
      <c r="G625" s="79" t="s">
        <v>713</v>
      </c>
      <c r="H625" s="142">
        <v>1122</v>
      </c>
      <c r="I625" s="143">
        <v>4139</v>
      </c>
      <c r="J625" s="53" t="s">
        <v>46</v>
      </c>
      <c r="K625" s="53">
        <v>1083</v>
      </c>
      <c r="L625" s="55">
        <v>44313</v>
      </c>
      <c r="M625" s="144">
        <v>12323997</v>
      </c>
      <c r="N625" s="57">
        <v>10594230</v>
      </c>
      <c r="O625" s="145">
        <v>1729767</v>
      </c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9">
        <f t="shared" si="82"/>
        <v>0</v>
      </c>
      <c r="AO625" s="60"/>
      <c r="AP625" s="61"/>
      <c r="AQ625" s="62">
        <f t="shared" si="83"/>
        <v>1729767</v>
      </c>
      <c r="AR625" s="146" t="s">
        <v>714</v>
      </c>
      <c r="AS625" s="21" t="s">
        <v>715</v>
      </c>
      <c r="AT625" s="21" t="s">
        <v>716</v>
      </c>
      <c r="AU625" s="64"/>
    </row>
    <row r="626" spans="1:51" s="125" customFormat="1" x14ac:dyDescent="0.2">
      <c r="A626" s="53" t="s">
        <v>711</v>
      </c>
      <c r="B626" s="79" t="s">
        <v>712</v>
      </c>
      <c r="C626" s="79" t="s">
        <v>54</v>
      </c>
      <c r="D626" s="53" t="s">
        <v>43</v>
      </c>
      <c r="E626" s="79" t="s">
        <v>90</v>
      </c>
      <c r="F626" s="79">
        <v>830065750</v>
      </c>
      <c r="G626" s="79" t="s">
        <v>717</v>
      </c>
      <c r="H626" s="147">
        <v>1521</v>
      </c>
      <c r="I626" s="143">
        <v>4290</v>
      </c>
      <c r="J626" s="79" t="s">
        <v>98</v>
      </c>
      <c r="K626" s="79">
        <v>1138</v>
      </c>
      <c r="L626" s="124">
        <v>44330</v>
      </c>
      <c r="M626" s="144">
        <v>47843177</v>
      </c>
      <c r="N626" s="57">
        <v>47843176</v>
      </c>
      <c r="O626" s="145">
        <v>1</v>
      </c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9">
        <f t="shared" si="82"/>
        <v>0</v>
      </c>
      <c r="AO626" s="60">
        <v>44620</v>
      </c>
      <c r="AP626" s="61">
        <v>1</v>
      </c>
      <c r="AQ626" s="62">
        <f t="shared" si="83"/>
        <v>0</v>
      </c>
      <c r="AR626" s="146" t="s">
        <v>714</v>
      </c>
      <c r="AS626" s="125" t="s">
        <v>715</v>
      </c>
      <c r="AT626" s="125" t="s">
        <v>716</v>
      </c>
      <c r="AU626" s="64"/>
      <c r="AW626" s="21"/>
      <c r="AX626" s="21"/>
      <c r="AY626" s="21"/>
    </row>
    <row r="627" spans="1:51" s="125" customFormat="1" x14ac:dyDescent="0.2">
      <c r="A627" s="53" t="s">
        <v>711</v>
      </c>
      <c r="B627" s="79" t="s">
        <v>712</v>
      </c>
      <c r="C627" s="79" t="s">
        <v>54</v>
      </c>
      <c r="D627" s="53" t="s">
        <v>43</v>
      </c>
      <c r="E627" s="53" t="s">
        <v>90</v>
      </c>
      <c r="F627" s="79">
        <v>444444308</v>
      </c>
      <c r="G627" s="79" t="s">
        <v>718</v>
      </c>
      <c r="H627" s="147">
        <v>1678</v>
      </c>
      <c r="I627" s="143">
        <v>4449</v>
      </c>
      <c r="J627" s="79" t="s">
        <v>98</v>
      </c>
      <c r="K627" s="79">
        <v>1190</v>
      </c>
      <c r="L627" s="124">
        <v>44355</v>
      </c>
      <c r="M627" s="144">
        <v>4581500</v>
      </c>
      <c r="N627" s="57">
        <v>3845000</v>
      </c>
      <c r="O627" s="145">
        <v>736500</v>
      </c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9">
        <f t="shared" si="82"/>
        <v>0</v>
      </c>
      <c r="AO627" s="60"/>
      <c r="AP627" s="61"/>
      <c r="AQ627" s="62">
        <f t="shared" si="83"/>
        <v>736500</v>
      </c>
      <c r="AR627" s="146" t="s">
        <v>714</v>
      </c>
      <c r="AS627" s="125" t="s">
        <v>715</v>
      </c>
      <c r="AT627" s="125" t="s">
        <v>716</v>
      </c>
      <c r="AU627" s="64"/>
      <c r="AW627" s="21"/>
      <c r="AX627" s="21"/>
      <c r="AY627" s="21"/>
    </row>
    <row r="628" spans="1:51" x14ac:dyDescent="0.2">
      <c r="A628" s="53" t="s">
        <v>711</v>
      </c>
      <c r="B628" s="53" t="s">
        <v>712</v>
      </c>
      <c r="C628" s="53" t="s">
        <v>54</v>
      </c>
      <c r="D628" s="53" t="s">
        <v>43</v>
      </c>
      <c r="E628" s="53" t="s">
        <v>90</v>
      </c>
      <c r="F628" s="53">
        <v>900013343</v>
      </c>
      <c r="G628" s="79" t="s">
        <v>719</v>
      </c>
      <c r="H628" s="142">
        <v>1725</v>
      </c>
      <c r="I628" s="143">
        <v>4659</v>
      </c>
      <c r="J628" s="53" t="s">
        <v>98</v>
      </c>
      <c r="K628" s="53">
        <v>1357</v>
      </c>
      <c r="L628" s="55">
        <v>44390</v>
      </c>
      <c r="M628" s="144">
        <v>42830166</v>
      </c>
      <c r="N628" s="57">
        <v>42830165</v>
      </c>
      <c r="O628" s="145">
        <v>1</v>
      </c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9">
        <f t="shared" si="82"/>
        <v>0</v>
      </c>
      <c r="AO628" s="60">
        <v>44620</v>
      </c>
      <c r="AP628" s="61">
        <v>1</v>
      </c>
      <c r="AQ628" s="62">
        <f t="shared" si="83"/>
        <v>0</v>
      </c>
      <c r="AR628" s="146" t="s">
        <v>714</v>
      </c>
      <c r="AS628" s="21" t="s">
        <v>715</v>
      </c>
      <c r="AT628" s="21" t="s">
        <v>716</v>
      </c>
      <c r="AU628" s="64"/>
    </row>
    <row r="629" spans="1:51" x14ac:dyDescent="0.2">
      <c r="A629" s="53" t="s">
        <v>711</v>
      </c>
      <c r="B629" s="53" t="s">
        <v>712</v>
      </c>
      <c r="C629" s="53" t="s">
        <v>88</v>
      </c>
      <c r="D629" s="53" t="s">
        <v>89</v>
      </c>
      <c r="E629" s="53" t="s">
        <v>90</v>
      </c>
      <c r="F629" s="53">
        <v>899999115</v>
      </c>
      <c r="G629" s="79" t="s">
        <v>720</v>
      </c>
      <c r="H629" s="142">
        <v>3001</v>
      </c>
      <c r="I629" s="143">
        <v>9950</v>
      </c>
      <c r="J629" s="53" t="s">
        <v>117</v>
      </c>
      <c r="K629" s="53">
        <v>1692</v>
      </c>
      <c r="L629" s="55">
        <v>44512</v>
      </c>
      <c r="M629" s="144">
        <v>1315158250</v>
      </c>
      <c r="N629" s="57">
        <v>0</v>
      </c>
      <c r="O629" s="145">
        <v>1315158250</v>
      </c>
      <c r="P629" s="58"/>
      <c r="Q629" s="58"/>
      <c r="R629" s="58"/>
      <c r="S629" s="58"/>
      <c r="T629" s="58"/>
      <c r="U629" s="58"/>
      <c r="V629" s="58"/>
      <c r="W629" s="58"/>
      <c r="X629" s="58" t="s">
        <v>721</v>
      </c>
      <c r="Y629" s="58">
        <f>627200396+336654284+351303570</f>
        <v>1315158250</v>
      </c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9">
        <f t="shared" si="82"/>
        <v>1315158250</v>
      </c>
      <c r="AO629" s="60"/>
      <c r="AP629" s="61"/>
      <c r="AQ629" s="62">
        <f t="shared" si="83"/>
        <v>0</v>
      </c>
      <c r="AR629" s="146" t="s">
        <v>714</v>
      </c>
      <c r="AS629" s="21" t="s">
        <v>114</v>
      </c>
      <c r="AT629" s="21" t="s">
        <v>722</v>
      </c>
      <c r="AU629" s="64"/>
    </row>
    <row r="630" spans="1:51" x14ac:dyDescent="0.2">
      <c r="A630" s="53" t="s">
        <v>711</v>
      </c>
      <c r="B630" s="53" t="s">
        <v>712</v>
      </c>
      <c r="C630" s="53" t="s">
        <v>42</v>
      </c>
      <c r="D630" s="53" t="s">
        <v>43</v>
      </c>
      <c r="E630" s="53" t="s">
        <v>90</v>
      </c>
      <c r="F630" s="53">
        <v>900029467</v>
      </c>
      <c r="G630" s="79" t="s">
        <v>723</v>
      </c>
      <c r="H630" s="142">
        <v>2835</v>
      </c>
      <c r="I630" s="143">
        <v>10141</v>
      </c>
      <c r="J630" s="53" t="s">
        <v>96</v>
      </c>
      <c r="K630" s="53">
        <v>1703</v>
      </c>
      <c r="L630" s="55">
        <v>44525</v>
      </c>
      <c r="M630" s="144">
        <v>29972250</v>
      </c>
      <c r="N630" s="57">
        <v>0</v>
      </c>
      <c r="O630" s="145">
        <v>29972250</v>
      </c>
      <c r="P630" s="58"/>
      <c r="Q630" s="58"/>
      <c r="R630" s="58"/>
      <c r="S630" s="58"/>
      <c r="T630" s="58"/>
      <c r="U630" s="58"/>
      <c r="V630" s="58">
        <v>3178</v>
      </c>
      <c r="W630" s="58">
        <v>29972250</v>
      </c>
      <c r="X630" s="58"/>
      <c r="Y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9">
        <f t="shared" si="82"/>
        <v>29972250</v>
      </c>
      <c r="AO630" s="60"/>
      <c r="AP630" s="61"/>
      <c r="AQ630" s="62">
        <f t="shared" si="83"/>
        <v>0</v>
      </c>
      <c r="AR630" s="146" t="s">
        <v>714</v>
      </c>
      <c r="AS630" s="21" t="s">
        <v>715</v>
      </c>
      <c r="AT630" s="21" t="s">
        <v>716</v>
      </c>
      <c r="AU630" s="64"/>
    </row>
    <row r="631" spans="1:51" x14ac:dyDescent="0.2">
      <c r="A631" s="53" t="s">
        <v>711</v>
      </c>
      <c r="B631" s="53" t="s">
        <v>712</v>
      </c>
      <c r="C631" s="53" t="s">
        <v>42</v>
      </c>
      <c r="D631" s="53" t="s">
        <v>43</v>
      </c>
      <c r="E631" s="53" t="s">
        <v>90</v>
      </c>
      <c r="F631" s="53">
        <v>830029829</v>
      </c>
      <c r="G631" s="79" t="s">
        <v>724</v>
      </c>
      <c r="H631" s="142">
        <v>3024</v>
      </c>
      <c r="I631" s="143">
        <v>10214</v>
      </c>
      <c r="J631" s="53" t="s">
        <v>98</v>
      </c>
      <c r="K631" s="53">
        <v>1711</v>
      </c>
      <c r="L631" s="55">
        <v>44530</v>
      </c>
      <c r="M631" s="144">
        <v>3040450</v>
      </c>
      <c r="N631" s="57">
        <v>0</v>
      </c>
      <c r="O631" s="145">
        <v>3040450</v>
      </c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>
        <v>5953</v>
      </c>
      <c r="AA631" s="58">
        <v>3040450</v>
      </c>
      <c r="AB631" s="58"/>
      <c r="AC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9">
        <f t="shared" si="82"/>
        <v>3040450</v>
      </c>
      <c r="AO631" s="60"/>
      <c r="AP631" s="61"/>
      <c r="AQ631" s="62">
        <f t="shared" si="83"/>
        <v>0</v>
      </c>
      <c r="AR631" s="146" t="s">
        <v>714</v>
      </c>
      <c r="AS631" s="21" t="s">
        <v>715</v>
      </c>
      <c r="AT631" s="21" t="s">
        <v>716</v>
      </c>
      <c r="AU631" s="64"/>
    </row>
    <row r="632" spans="1:51" x14ac:dyDescent="0.2">
      <c r="A632" s="53" t="s">
        <v>711</v>
      </c>
      <c r="B632" s="53" t="s">
        <v>712</v>
      </c>
      <c r="C632" s="53" t="s">
        <v>42</v>
      </c>
      <c r="D632" s="53" t="s">
        <v>43</v>
      </c>
      <c r="E632" s="53" t="s">
        <v>44</v>
      </c>
      <c r="F632" s="53">
        <v>79490724</v>
      </c>
      <c r="G632" s="79" t="s">
        <v>725</v>
      </c>
      <c r="H632" s="142">
        <v>2834</v>
      </c>
      <c r="I632" s="143">
        <v>10221</v>
      </c>
      <c r="J632" s="53" t="s">
        <v>98</v>
      </c>
      <c r="K632" s="53">
        <v>1713</v>
      </c>
      <c r="L632" s="55">
        <v>44530</v>
      </c>
      <c r="M632" s="144">
        <v>9999982</v>
      </c>
      <c r="N632" s="57">
        <v>0</v>
      </c>
      <c r="O632" s="145">
        <v>9999982</v>
      </c>
      <c r="P632" s="58"/>
      <c r="Q632" s="58"/>
      <c r="R632" s="58"/>
      <c r="S632" s="58"/>
      <c r="T632" s="58"/>
      <c r="U632" s="58"/>
      <c r="V632" s="58"/>
      <c r="W632" s="58"/>
      <c r="X632" s="58">
        <v>4469</v>
      </c>
      <c r="Y632" s="58">
        <v>9999982</v>
      </c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9">
        <f t="shared" si="82"/>
        <v>9999982</v>
      </c>
      <c r="AO632" s="60"/>
      <c r="AP632" s="61"/>
      <c r="AQ632" s="62">
        <f t="shared" si="83"/>
        <v>0</v>
      </c>
      <c r="AR632" s="146" t="s">
        <v>714</v>
      </c>
      <c r="AS632" s="21" t="s">
        <v>715</v>
      </c>
      <c r="AT632" s="21" t="s">
        <v>716</v>
      </c>
      <c r="AU632" s="64"/>
    </row>
    <row r="633" spans="1:51" x14ac:dyDescent="0.2">
      <c r="A633" s="53" t="s">
        <v>711</v>
      </c>
      <c r="B633" s="53" t="s">
        <v>712</v>
      </c>
      <c r="C633" s="53" t="s">
        <v>42</v>
      </c>
      <c r="D633" s="53" t="s">
        <v>43</v>
      </c>
      <c r="E633" s="53" t="s">
        <v>90</v>
      </c>
      <c r="F633" s="53">
        <v>900146455</v>
      </c>
      <c r="G633" s="79" t="s">
        <v>726</v>
      </c>
      <c r="H633" s="142">
        <v>3065</v>
      </c>
      <c r="I633" s="143">
        <v>10237</v>
      </c>
      <c r="J633" s="53" t="s">
        <v>98</v>
      </c>
      <c r="K633" s="53">
        <v>1714</v>
      </c>
      <c r="L633" s="55">
        <v>44532</v>
      </c>
      <c r="M633" s="144">
        <v>36509200</v>
      </c>
      <c r="N633" s="57">
        <v>0</v>
      </c>
      <c r="O633" s="145">
        <v>36509200</v>
      </c>
      <c r="P633" s="58"/>
      <c r="Q633" s="58"/>
      <c r="R633" s="58"/>
      <c r="S633" s="58"/>
      <c r="T633" s="58"/>
      <c r="U633" s="58"/>
      <c r="V633" s="58"/>
      <c r="W633" s="58"/>
      <c r="X633" s="88">
        <v>4333</v>
      </c>
      <c r="Y633" s="88">
        <v>36509200</v>
      </c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9">
        <f t="shared" si="82"/>
        <v>36509200</v>
      </c>
      <c r="AO633" s="60"/>
      <c r="AP633" s="61"/>
      <c r="AQ633" s="62">
        <f t="shared" si="83"/>
        <v>0</v>
      </c>
      <c r="AR633" s="146" t="s">
        <v>714</v>
      </c>
      <c r="AS633" s="21" t="s">
        <v>715</v>
      </c>
      <c r="AT633" s="21" t="s">
        <v>716</v>
      </c>
      <c r="AU633" s="64"/>
    </row>
    <row r="634" spans="1:51" x14ac:dyDescent="0.2">
      <c r="A634" s="53" t="s">
        <v>711</v>
      </c>
      <c r="B634" s="53" t="s">
        <v>712</v>
      </c>
      <c r="C634" s="53" t="s">
        <v>42</v>
      </c>
      <c r="D634" s="53" t="s">
        <v>43</v>
      </c>
      <c r="E634" s="53" t="s">
        <v>90</v>
      </c>
      <c r="F634" s="53">
        <v>890914063</v>
      </c>
      <c r="G634" s="79" t="s">
        <v>727</v>
      </c>
      <c r="H634" s="142">
        <v>3255</v>
      </c>
      <c r="I634" s="143">
        <v>10288</v>
      </c>
      <c r="J634" s="53" t="s">
        <v>98</v>
      </c>
      <c r="K634" s="53">
        <v>1718</v>
      </c>
      <c r="L634" s="55">
        <v>44536</v>
      </c>
      <c r="M634" s="144">
        <v>35000000</v>
      </c>
      <c r="N634" s="57">
        <v>0</v>
      </c>
      <c r="O634" s="145">
        <v>35000000</v>
      </c>
      <c r="P634" s="58"/>
      <c r="Q634" s="58"/>
      <c r="R634" s="58"/>
      <c r="S634" s="58"/>
      <c r="T634" s="58">
        <v>1376</v>
      </c>
      <c r="U634" s="58">
        <v>35000000</v>
      </c>
      <c r="V634" s="58"/>
      <c r="W634" s="58"/>
      <c r="X634" s="58"/>
      <c r="Y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9">
        <f t="shared" si="82"/>
        <v>35000000</v>
      </c>
      <c r="AO634" s="60"/>
      <c r="AP634" s="61"/>
      <c r="AQ634" s="62">
        <f t="shared" si="83"/>
        <v>0</v>
      </c>
      <c r="AR634" s="146" t="s">
        <v>714</v>
      </c>
      <c r="AS634" s="21" t="s">
        <v>715</v>
      </c>
      <c r="AT634" s="21" t="s">
        <v>716</v>
      </c>
      <c r="AU634" s="64"/>
    </row>
    <row r="635" spans="1:51" x14ac:dyDescent="0.2">
      <c r="A635" s="53" t="s">
        <v>711</v>
      </c>
      <c r="B635" s="53" t="s">
        <v>712</v>
      </c>
      <c r="C635" s="53" t="s">
        <v>42</v>
      </c>
      <c r="D635" s="53" t="s">
        <v>43</v>
      </c>
      <c r="E635" s="53" t="s">
        <v>90</v>
      </c>
      <c r="F635" s="53">
        <v>890914063</v>
      </c>
      <c r="G635" s="53" t="s">
        <v>727</v>
      </c>
      <c r="H635" s="142">
        <v>3256</v>
      </c>
      <c r="I635" s="143">
        <v>10289</v>
      </c>
      <c r="J635" s="53" t="s">
        <v>96</v>
      </c>
      <c r="K635" s="53">
        <v>1718</v>
      </c>
      <c r="L635" s="55">
        <v>44536</v>
      </c>
      <c r="M635" s="144">
        <v>35000000</v>
      </c>
      <c r="N635" s="57">
        <v>0</v>
      </c>
      <c r="O635" s="145">
        <v>35000000</v>
      </c>
      <c r="P635" s="58"/>
      <c r="Q635" s="58"/>
      <c r="R635" s="58"/>
      <c r="S635" s="58"/>
      <c r="T635" s="58">
        <v>1376</v>
      </c>
      <c r="U635" s="58">
        <v>35000000</v>
      </c>
      <c r="V635" s="58"/>
      <c r="W635" s="58"/>
      <c r="X635" s="58"/>
      <c r="Y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9">
        <f t="shared" si="82"/>
        <v>35000000</v>
      </c>
      <c r="AO635" s="60"/>
      <c r="AP635" s="61"/>
      <c r="AQ635" s="62">
        <f t="shared" si="83"/>
        <v>0</v>
      </c>
      <c r="AR635" s="146" t="s">
        <v>714</v>
      </c>
      <c r="AS635" s="21" t="s">
        <v>715</v>
      </c>
      <c r="AT635" s="21" t="s">
        <v>716</v>
      </c>
      <c r="AU635" s="64"/>
    </row>
    <row r="636" spans="1:51" x14ac:dyDescent="0.2">
      <c r="A636" s="53" t="s">
        <v>711</v>
      </c>
      <c r="B636" s="53" t="s">
        <v>712</v>
      </c>
      <c r="C636" s="53" t="s">
        <v>42</v>
      </c>
      <c r="D636" s="53" t="s">
        <v>43</v>
      </c>
      <c r="E636" s="53" t="s">
        <v>90</v>
      </c>
      <c r="F636" s="53">
        <v>890914063</v>
      </c>
      <c r="G636" s="53" t="s">
        <v>727</v>
      </c>
      <c r="H636" s="142">
        <v>3257</v>
      </c>
      <c r="I636" s="143">
        <v>10290</v>
      </c>
      <c r="J636" s="53" t="s">
        <v>98</v>
      </c>
      <c r="K636" s="53">
        <v>1718</v>
      </c>
      <c r="L636" s="55">
        <v>44536</v>
      </c>
      <c r="M636" s="144">
        <v>35000000</v>
      </c>
      <c r="N636" s="57">
        <v>0</v>
      </c>
      <c r="O636" s="145">
        <v>35000000</v>
      </c>
      <c r="P636" s="58"/>
      <c r="Q636" s="58"/>
      <c r="R636" s="58"/>
      <c r="S636" s="58"/>
      <c r="T636" s="58">
        <v>1376</v>
      </c>
      <c r="U636" s="58">
        <v>35000000</v>
      </c>
      <c r="V636" s="58"/>
      <c r="W636" s="58"/>
      <c r="X636" s="58"/>
      <c r="Y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9">
        <f t="shared" si="82"/>
        <v>35000000</v>
      </c>
      <c r="AO636" s="60"/>
      <c r="AP636" s="61"/>
      <c r="AQ636" s="62">
        <f t="shared" si="83"/>
        <v>0</v>
      </c>
      <c r="AR636" s="146" t="s">
        <v>714</v>
      </c>
      <c r="AS636" s="21" t="s">
        <v>715</v>
      </c>
      <c r="AT636" s="21" t="s">
        <v>716</v>
      </c>
      <c r="AU636" s="64"/>
    </row>
    <row r="637" spans="1:51" x14ac:dyDescent="0.2">
      <c r="A637" s="53" t="s">
        <v>711</v>
      </c>
      <c r="B637" s="53" t="s">
        <v>712</v>
      </c>
      <c r="C637" s="53" t="s">
        <v>42</v>
      </c>
      <c r="D637" s="53" t="s">
        <v>43</v>
      </c>
      <c r="E637" s="53" t="s">
        <v>90</v>
      </c>
      <c r="F637" s="53">
        <v>890914063</v>
      </c>
      <c r="G637" s="53" t="s">
        <v>727</v>
      </c>
      <c r="H637" s="142">
        <v>3258</v>
      </c>
      <c r="I637" s="143">
        <v>10291</v>
      </c>
      <c r="J637" s="53" t="s">
        <v>98</v>
      </c>
      <c r="K637" s="53">
        <v>1718</v>
      </c>
      <c r="L637" s="55">
        <v>44536</v>
      </c>
      <c r="M637" s="144">
        <v>35000000</v>
      </c>
      <c r="N637" s="57">
        <v>0</v>
      </c>
      <c r="O637" s="145">
        <v>35000000</v>
      </c>
      <c r="P637" s="58"/>
      <c r="Q637" s="58"/>
      <c r="R637" s="58"/>
      <c r="S637" s="58"/>
      <c r="T637" s="58">
        <v>1376</v>
      </c>
      <c r="U637" s="58">
        <v>35000000</v>
      </c>
      <c r="V637" s="58"/>
      <c r="W637" s="58"/>
      <c r="X637" s="58"/>
      <c r="Y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9">
        <f t="shared" si="82"/>
        <v>35000000</v>
      </c>
      <c r="AO637" s="60"/>
      <c r="AP637" s="61"/>
      <c r="AQ637" s="62">
        <f t="shared" si="83"/>
        <v>0</v>
      </c>
      <c r="AR637" s="146" t="s">
        <v>714</v>
      </c>
      <c r="AS637" s="21" t="s">
        <v>728</v>
      </c>
      <c r="AT637" s="21" t="s">
        <v>729</v>
      </c>
      <c r="AU637" s="64"/>
    </row>
    <row r="638" spans="1:51" x14ac:dyDescent="0.2">
      <c r="A638" s="53" t="s">
        <v>711</v>
      </c>
      <c r="B638" s="53" t="s">
        <v>712</v>
      </c>
      <c r="C638" s="53" t="s">
        <v>42</v>
      </c>
      <c r="D638" s="53" t="s">
        <v>43</v>
      </c>
      <c r="E638" s="53" t="s">
        <v>90</v>
      </c>
      <c r="F638" s="53">
        <v>860500862</v>
      </c>
      <c r="G638" s="53" t="s">
        <v>730</v>
      </c>
      <c r="H638" s="142">
        <v>3025</v>
      </c>
      <c r="I638" s="143">
        <v>10303</v>
      </c>
      <c r="J638" s="53" t="s">
        <v>98</v>
      </c>
      <c r="K638" s="53">
        <v>1722</v>
      </c>
      <c r="L638" s="55">
        <v>44536</v>
      </c>
      <c r="M638" s="144">
        <v>15767500</v>
      </c>
      <c r="N638" s="57">
        <v>0</v>
      </c>
      <c r="O638" s="145">
        <v>15767500</v>
      </c>
      <c r="P638" s="58"/>
      <c r="Q638" s="58"/>
      <c r="R638" s="58"/>
      <c r="S638" s="58"/>
      <c r="T638" s="58"/>
      <c r="U638" s="58"/>
      <c r="V638" s="58">
        <v>3162</v>
      </c>
      <c r="W638" s="58">
        <v>15767500</v>
      </c>
      <c r="X638" s="58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9">
        <f t="shared" si="82"/>
        <v>15767500</v>
      </c>
      <c r="AO638" s="60"/>
      <c r="AP638" s="61"/>
      <c r="AQ638" s="62">
        <f t="shared" si="83"/>
        <v>0</v>
      </c>
      <c r="AR638" s="146" t="s">
        <v>714</v>
      </c>
      <c r="AS638" s="21" t="s">
        <v>715</v>
      </c>
      <c r="AT638" s="21" t="s">
        <v>716</v>
      </c>
      <c r="AU638" s="64"/>
    </row>
    <row r="639" spans="1:51" x14ac:dyDescent="0.2">
      <c r="A639" s="53" t="s">
        <v>711</v>
      </c>
      <c r="B639" s="53" t="s">
        <v>712</v>
      </c>
      <c r="C639" s="53" t="s">
        <v>42</v>
      </c>
      <c r="D639" s="53" t="s">
        <v>43</v>
      </c>
      <c r="E639" s="53" t="s">
        <v>90</v>
      </c>
      <c r="F639" s="53">
        <v>901196739</v>
      </c>
      <c r="G639" s="53" t="s">
        <v>731</v>
      </c>
      <c r="H639" s="148">
        <v>3022</v>
      </c>
      <c r="I639" s="143">
        <v>10339</v>
      </c>
      <c r="J639" s="53" t="s">
        <v>96</v>
      </c>
      <c r="K639" s="53">
        <v>1726</v>
      </c>
      <c r="L639" s="55">
        <v>44537</v>
      </c>
      <c r="M639" s="144">
        <v>72897028</v>
      </c>
      <c r="N639" s="57">
        <v>0</v>
      </c>
      <c r="O639" s="145">
        <v>72897028</v>
      </c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>
        <v>7404</v>
      </c>
      <c r="AC639" s="58">
        <v>72897028</v>
      </c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9">
        <f t="shared" si="82"/>
        <v>72897028</v>
      </c>
      <c r="AO639" s="60"/>
      <c r="AP639" s="61"/>
      <c r="AQ639" s="62">
        <f t="shared" si="83"/>
        <v>0</v>
      </c>
      <c r="AR639" s="146" t="s">
        <v>714</v>
      </c>
      <c r="AS639" s="21" t="s">
        <v>715</v>
      </c>
      <c r="AT639" s="21" t="s">
        <v>716</v>
      </c>
      <c r="AU639" s="64"/>
    </row>
    <row r="640" spans="1:51" x14ac:dyDescent="0.2">
      <c r="A640" s="53" t="s">
        <v>711</v>
      </c>
      <c r="B640" s="53" t="s">
        <v>712</v>
      </c>
      <c r="C640" s="53" t="s">
        <v>42</v>
      </c>
      <c r="D640" s="53" t="s">
        <v>43</v>
      </c>
      <c r="E640" s="53" t="s">
        <v>90</v>
      </c>
      <c r="F640" s="53">
        <v>901196739</v>
      </c>
      <c r="G640" s="53" t="s">
        <v>731</v>
      </c>
      <c r="H640" s="142">
        <v>3132</v>
      </c>
      <c r="I640" s="143">
        <v>10354</v>
      </c>
      <c r="J640" s="53" t="s">
        <v>96</v>
      </c>
      <c r="K640" s="53">
        <v>1727</v>
      </c>
      <c r="L640" s="55">
        <v>44537</v>
      </c>
      <c r="M640" s="144">
        <v>42261862</v>
      </c>
      <c r="N640" s="57">
        <v>0</v>
      </c>
      <c r="O640" s="145">
        <v>42261862</v>
      </c>
      <c r="P640" s="58"/>
      <c r="Q640" s="58"/>
      <c r="R640" s="58"/>
      <c r="S640" s="58"/>
      <c r="T640" s="58"/>
      <c r="U640" s="58"/>
      <c r="V640" s="58"/>
      <c r="W640" s="58"/>
      <c r="X640" s="58">
        <v>4357</v>
      </c>
      <c r="Y640" s="58">
        <v>42261862</v>
      </c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9">
        <f t="shared" si="82"/>
        <v>42261862</v>
      </c>
      <c r="AO640" s="60"/>
      <c r="AP640" s="61"/>
      <c r="AQ640" s="62">
        <f t="shared" si="83"/>
        <v>0</v>
      </c>
      <c r="AR640" s="146" t="s">
        <v>714</v>
      </c>
      <c r="AS640" s="21" t="s">
        <v>715</v>
      </c>
      <c r="AT640" s="21" t="s">
        <v>716</v>
      </c>
      <c r="AU640" s="64"/>
    </row>
    <row r="641" spans="1:47" x14ac:dyDescent="0.2">
      <c r="A641" s="53" t="s">
        <v>711</v>
      </c>
      <c r="B641" s="53" t="s">
        <v>712</v>
      </c>
      <c r="C641" s="53" t="s">
        <v>42</v>
      </c>
      <c r="D641" s="53" t="s">
        <v>43</v>
      </c>
      <c r="E641" s="53" t="s">
        <v>90</v>
      </c>
      <c r="F641" s="53">
        <v>830122576</v>
      </c>
      <c r="G641" s="53" t="s">
        <v>732</v>
      </c>
      <c r="H641" s="142">
        <v>3412</v>
      </c>
      <c r="I641" s="143">
        <v>10419</v>
      </c>
      <c r="J641" s="53" t="s">
        <v>98</v>
      </c>
      <c r="K641" s="53">
        <v>1758</v>
      </c>
      <c r="L641" s="55">
        <v>44540</v>
      </c>
      <c r="M641" s="144">
        <v>93990000</v>
      </c>
      <c r="N641" s="57">
        <v>0</v>
      </c>
      <c r="O641" s="145">
        <v>93990000</v>
      </c>
      <c r="P641" s="58"/>
      <c r="Q641" s="58"/>
      <c r="R641" s="58"/>
      <c r="S641" s="58"/>
      <c r="T641" s="58">
        <v>1969</v>
      </c>
      <c r="U641" s="58">
        <v>93990000</v>
      </c>
      <c r="V641" s="58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9">
        <f t="shared" si="82"/>
        <v>93990000</v>
      </c>
      <c r="AO641" s="60"/>
      <c r="AP641" s="61"/>
      <c r="AQ641" s="62">
        <f t="shared" si="83"/>
        <v>0</v>
      </c>
      <c r="AR641" s="146" t="s">
        <v>714</v>
      </c>
      <c r="AS641" s="21" t="s">
        <v>715</v>
      </c>
      <c r="AT641" s="21" t="s">
        <v>716</v>
      </c>
      <c r="AU641" s="64"/>
    </row>
    <row r="642" spans="1:47" x14ac:dyDescent="0.2">
      <c r="A642" s="53" t="s">
        <v>711</v>
      </c>
      <c r="B642" s="53" t="s">
        <v>712</v>
      </c>
      <c r="C642" s="53" t="s">
        <v>42</v>
      </c>
      <c r="D642" s="53" t="s">
        <v>43</v>
      </c>
      <c r="E642" s="53" t="s">
        <v>90</v>
      </c>
      <c r="F642" s="53">
        <v>900490858</v>
      </c>
      <c r="G642" s="53" t="s">
        <v>733</v>
      </c>
      <c r="H642" s="142">
        <v>3411</v>
      </c>
      <c r="I642" s="143">
        <v>10435</v>
      </c>
      <c r="J642" s="53" t="s">
        <v>98</v>
      </c>
      <c r="K642" s="53">
        <v>1763</v>
      </c>
      <c r="L642" s="55">
        <v>44543</v>
      </c>
      <c r="M642" s="144">
        <v>668579</v>
      </c>
      <c r="N642" s="57">
        <v>0</v>
      </c>
      <c r="O642" s="145">
        <v>668579</v>
      </c>
      <c r="P642" s="58"/>
      <c r="Q642" s="58"/>
      <c r="R642" s="58"/>
      <c r="S642" s="58"/>
      <c r="T642" s="58"/>
      <c r="U642" s="58"/>
      <c r="V642" s="58">
        <v>3706</v>
      </c>
      <c r="W642" s="58">
        <v>668579</v>
      </c>
      <c r="X642" s="58"/>
      <c r="Y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9">
        <f t="shared" si="82"/>
        <v>668579</v>
      </c>
      <c r="AO642" s="60"/>
      <c r="AP642" s="61"/>
      <c r="AQ642" s="62">
        <f t="shared" si="83"/>
        <v>0</v>
      </c>
      <c r="AR642" s="146" t="s">
        <v>714</v>
      </c>
      <c r="AS642" s="21" t="s">
        <v>715</v>
      </c>
      <c r="AT642" s="21" t="s">
        <v>716</v>
      </c>
      <c r="AU642" s="64"/>
    </row>
    <row r="643" spans="1:47" x14ac:dyDescent="0.2">
      <c r="A643" s="53" t="s">
        <v>711</v>
      </c>
      <c r="B643" s="53" t="s">
        <v>712</v>
      </c>
      <c r="C643" s="53" t="s">
        <v>42</v>
      </c>
      <c r="D643" s="53" t="s">
        <v>43</v>
      </c>
      <c r="E643" s="53" t="s">
        <v>90</v>
      </c>
      <c r="F643" s="53">
        <v>900490858</v>
      </c>
      <c r="G643" s="53" t="s">
        <v>733</v>
      </c>
      <c r="H643" s="142">
        <v>3411</v>
      </c>
      <c r="I643" s="143">
        <v>10435</v>
      </c>
      <c r="J643" s="53" t="s">
        <v>98</v>
      </c>
      <c r="K643" s="53">
        <v>1763</v>
      </c>
      <c r="L643" s="55">
        <v>44543</v>
      </c>
      <c r="M643" s="144">
        <v>15479459</v>
      </c>
      <c r="N643" s="57">
        <v>0</v>
      </c>
      <c r="O643" s="145">
        <v>15479459</v>
      </c>
      <c r="P643" s="58"/>
      <c r="Q643" s="58"/>
      <c r="R643" s="58"/>
      <c r="S643" s="58"/>
      <c r="T643" s="58"/>
      <c r="U643" s="58"/>
      <c r="V643" s="58">
        <v>3706</v>
      </c>
      <c r="W643" s="58">
        <v>15479459</v>
      </c>
      <c r="X643" s="58"/>
      <c r="Y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9">
        <f t="shared" si="82"/>
        <v>15479459</v>
      </c>
      <c r="AO643" s="60"/>
      <c r="AP643" s="61"/>
      <c r="AQ643" s="62">
        <f t="shared" si="83"/>
        <v>0</v>
      </c>
      <c r="AR643" s="146" t="s">
        <v>714</v>
      </c>
      <c r="AS643" s="21" t="s">
        <v>728</v>
      </c>
      <c r="AT643" s="21" t="s">
        <v>729</v>
      </c>
      <c r="AU643" s="64"/>
    </row>
    <row r="644" spans="1:47" x14ac:dyDescent="0.2">
      <c r="A644" s="53" t="s">
        <v>711</v>
      </c>
      <c r="B644" s="53" t="s">
        <v>712</v>
      </c>
      <c r="C644" s="53" t="s">
        <v>42</v>
      </c>
      <c r="D644" s="53" t="s">
        <v>43</v>
      </c>
      <c r="E644" s="53" t="s">
        <v>44</v>
      </c>
      <c r="F644" s="53">
        <v>79634185</v>
      </c>
      <c r="G644" s="53" t="s">
        <v>734</v>
      </c>
      <c r="H644" s="142">
        <v>3274</v>
      </c>
      <c r="I644" s="143">
        <v>10475</v>
      </c>
      <c r="J644" s="53" t="s">
        <v>96</v>
      </c>
      <c r="K644" s="53">
        <v>1776</v>
      </c>
      <c r="L644" s="55">
        <v>44546</v>
      </c>
      <c r="M644" s="144">
        <v>2795560</v>
      </c>
      <c r="N644" s="57">
        <v>0</v>
      </c>
      <c r="O644" s="145">
        <v>2795560</v>
      </c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>
        <v>6458</v>
      </c>
      <c r="AA644" s="58">
        <v>2795560</v>
      </c>
      <c r="AB644" s="58"/>
      <c r="AC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9">
        <f t="shared" si="82"/>
        <v>2795560</v>
      </c>
      <c r="AO644" s="60"/>
      <c r="AP644" s="61"/>
      <c r="AQ644" s="62">
        <f t="shared" si="83"/>
        <v>0</v>
      </c>
      <c r="AR644" s="146" t="s">
        <v>714</v>
      </c>
      <c r="AS644" s="21" t="s">
        <v>715</v>
      </c>
      <c r="AT644" s="21" t="s">
        <v>716</v>
      </c>
      <c r="AU644" s="64"/>
    </row>
    <row r="645" spans="1:47" x14ac:dyDescent="0.2">
      <c r="A645" s="53" t="s">
        <v>711</v>
      </c>
      <c r="B645" s="53" t="s">
        <v>712</v>
      </c>
      <c r="C645" s="53" t="s">
        <v>42</v>
      </c>
      <c r="D645" s="53" t="s">
        <v>43</v>
      </c>
      <c r="E645" s="53" t="s">
        <v>90</v>
      </c>
      <c r="F645" s="53">
        <v>800177588</v>
      </c>
      <c r="G645" s="53" t="s">
        <v>735</v>
      </c>
      <c r="H645" s="142">
        <v>3410</v>
      </c>
      <c r="I645" s="143">
        <v>10484</v>
      </c>
      <c r="J645" s="53" t="s">
        <v>98</v>
      </c>
      <c r="K645" s="53">
        <v>1780</v>
      </c>
      <c r="L645" s="55">
        <v>44547</v>
      </c>
      <c r="M645" s="144">
        <v>23205000</v>
      </c>
      <c r="N645" s="57">
        <v>0</v>
      </c>
      <c r="O645" s="145">
        <v>23205000</v>
      </c>
      <c r="P645" s="58"/>
      <c r="Q645" s="58"/>
      <c r="R645" s="58"/>
      <c r="S645" s="58"/>
      <c r="T645" s="58">
        <v>2696</v>
      </c>
      <c r="U645" s="58">
        <v>23205000</v>
      </c>
      <c r="V645" s="58"/>
      <c r="W645" s="58"/>
      <c r="X645" s="58"/>
      <c r="Y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9">
        <f t="shared" si="82"/>
        <v>23205000</v>
      </c>
      <c r="AO645" s="60"/>
      <c r="AP645" s="61"/>
      <c r="AQ645" s="62">
        <f t="shared" si="83"/>
        <v>0</v>
      </c>
      <c r="AR645" s="146" t="s">
        <v>714</v>
      </c>
      <c r="AS645" s="21" t="s">
        <v>715</v>
      </c>
      <c r="AT645" s="21" t="s">
        <v>716</v>
      </c>
      <c r="AU645" s="64"/>
    </row>
    <row r="646" spans="1:47" x14ac:dyDescent="0.2">
      <c r="A646" s="53" t="s">
        <v>711</v>
      </c>
      <c r="B646" s="53" t="s">
        <v>712</v>
      </c>
      <c r="C646" s="53" t="s">
        <v>42</v>
      </c>
      <c r="D646" s="53" t="s">
        <v>43</v>
      </c>
      <c r="E646" s="53" t="s">
        <v>90</v>
      </c>
      <c r="F646" s="53">
        <v>901069147</v>
      </c>
      <c r="G646" s="53" t="s">
        <v>736</v>
      </c>
      <c r="H646" s="142">
        <v>3064</v>
      </c>
      <c r="I646" s="143">
        <v>10485</v>
      </c>
      <c r="J646" s="53" t="s">
        <v>98</v>
      </c>
      <c r="K646" s="53">
        <v>1779</v>
      </c>
      <c r="L646" s="55">
        <v>44547</v>
      </c>
      <c r="M646" s="144">
        <v>9984100</v>
      </c>
      <c r="N646" s="57">
        <v>0</v>
      </c>
      <c r="O646" s="145">
        <v>9984100</v>
      </c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>
        <v>5800</v>
      </c>
      <c r="AA646" s="58">
        <v>9984100</v>
      </c>
      <c r="AB646" s="58"/>
      <c r="AC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9">
        <f t="shared" si="82"/>
        <v>9984100</v>
      </c>
      <c r="AO646" s="60"/>
      <c r="AP646" s="61"/>
      <c r="AQ646" s="62">
        <f t="shared" si="83"/>
        <v>0</v>
      </c>
      <c r="AR646" s="146" t="s">
        <v>714</v>
      </c>
      <c r="AS646" s="21" t="s">
        <v>715</v>
      </c>
      <c r="AT646" s="21" t="s">
        <v>716</v>
      </c>
      <c r="AU646" s="64"/>
    </row>
    <row r="647" spans="1:47" x14ac:dyDescent="0.2">
      <c r="A647" s="53" t="s">
        <v>711</v>
      </c>
      <c r="B647" s="53" t="s">
        <v>712</v>
      </c>
      <c r="C647" s="53" t="s">
        <v>42</v>
      </c>
      <c r="D647" s="53" t="s">
        <v>43</v>
      </c>
      <c r="E647" s="53" t="s">
        <v>44</v>
      </c>
      <c r="F647" s="53">
        <v>244416</v>
      </c>
      <c r="G647" s="53" t="s">
        <v>737</v>
      </c>
      <c r="H647" s="142">
        <v>3273</v>
      </c>
      <c r="I647" s="143">
        <v>10493</v>
      </c>
      <c r="J647" s="53" t="s">
        <v>98</v>
      </c>
      <c r="K647" s="53">
        <v>1784</v>
      </c>
      <c r="L647" s="55">
        <v>44550</v>
      </c>
      <c r="M647" s="144">
        <v>16780000</v>
      </c>
      <c r="N647" s="57">
        <v>0</v>
      </c>
      <c r="O647" s="145">
        <v>16780000</v>
      </c>
      <c r="P647" s="58"/>
      <c r="Q647" s="58"/>
      <c r="R647" s="58"/>
      <c r="S647" s="58"/>
      <c r="T647" s="58"/>
      <c r="U647" s="58"/>
      <c r="V647" s="58"/>
      <c r="W647" s="58"/>
      <c r="X647" s="58">
        <v>4462</v>
      </c>
      <c r="Y647" s="58">
        <v>16780000</v>
      </c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9">
        <f t="shared" si="82"/>
        <v>16780000</v>
      </c>
      <c r="AO647" s="60"/>
      <c r="AP647" s="61"/>
      <c r="AQ647" s="62">
        <f t="shared" si="83"/>
        <v>0</v>
      </c>
      <c r="AR647" s="146" t="s">
        <v>714</v>
      </c>
      <c r="AS647" s="21" t="s">
        <v>715</v>
      </c>
      <c r="AT647" s="21" t="s">
        <v>716</v>
      </c>
      <c r="AU647" s="64"/>
    </row>
    <row r="648" spans="1:47" x14ac:dyDescent="0.2">
      <c r="A648" s="53" t="s">
        <v>711</v>
      </c>
      <c r="B648" s="53" t="s">
        <v>712</v>
      </c>
      <c r="C648" s="53" t="s">
        <v>42</v>
      </c>
      <c r="D648" s="53" t="s">
        <v>43</v>
      </c>
      <c r="E648" s="53" t="s">
        <v>90</v>
      </c>
      <c r="F648" s="53">
        <v>900261596</v>
      </c>
      <c r="G648" s="53" t="s">
        <v>738</v>
      </c>
      <c r="H648" s="142">
        <v>3062</v>
      </c>
      <c r="I648" s="143">
        <v>10505</v>
      </c>
      <c r="J648" s="53" t="s">
        <v>98</v>
      </c>
      <c r="K648" s="53">
        <v>1788</v>
      </c>
      <c r="L648" s="55">
        <v>44551</v>
      </c>
      <c r="M648" s="144">
        <v>714000</v>
      </c>
      <c r="N648" s="57">
        <v>0</v>
      </c>
      <c r="O648" s="145">
        <v>714000</v>
      </c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B648" s="58"/>
      <c r="AC648" s="58"/>
      <c r="AD648" s="58">
        <v>8059</v>
      </c>
      <c r="AE648" s="58">
        <v>714000</v>
      </c>
      <c r="AF648" s="58"/>
      <c r="AG648" s="58"/>
      <c r="AH648" s="58"/>
      <c r="AI648" s="58"/>
      <c r="AJ648" s="58"/>
      <c r="AK648" s="58"/>
      <c r="AL648" s="58"/>
      <c r="AM648" s="58"/>
      <c r="AN648" s="59">
        <f t="shared" si="82"/>
        <v>714000</v>
      </c>
      <c r="AO648" s="60"/>
      <c r="AP648" s="61"/>
      <c r="AQ648" s="62">
        <f t="shared" si="83"/>
        <v>0</v>
      </c>
      <c r="AR648" s="146" t="s">
        <v>714</v>
      </c>
      <c r="AS648" s="21" t="s">
        <v>715</v>
      </c>
      <c r="AT648" s="21" t="s">
        <v>716</v>
      </c>
      <c r="AU648" s="64"/>
    </row>
    <row r="649" spans="1:47" x14ac:dyDescent="0.2">
      <c r="A649" s="53" t="s">
        <v>711</v>
      </c>
      <c r="B649" s="53" t="s">
        <v>712</v>
      </c>
      <c r="C649" s="53" t="s">
        <v>42</v>
      </c>
      <c r="D649" s="53" t="s">
        <v>43</v>
      </c>
      <c r="E649" s="53" t="s">
        <v>90</v>
      </c>
      <c r="F649" s="53">
        <v>900261596</v>
      </c>
      <c r="G649" s="53" t="s">
        <v>738</v>
      </c>
      <c r="H649" s="142">
        <v>3023</v>
      </c>
      <c r="I649" s="143">
        <v>10506</v>
      </c>
      <c r="J649" s="53" t="s">
        <v>98</v>
      </c>
      <c r="K649" s="53">
        <v>1790</v>
      </c>
      <c r="L649" s="55">
        <v>44551</v>
      </c>
      <c r="M649" s="144">
        <v>1190000</v>
      </c>
      <c r="N649" s="57">
        <v>0</v>
      </c>
      <c r="O649" s="145">
        <v>1190000</v>
      </c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B649" s="58"/>
      <c r="AC649" s="58"/>
      <c r="AD649" s="58">
        <v>8420</v>
      </c>
      <c r="AE649" s="58">
        <v>1190000</v>
      </c>
      <c r="AF649" s="58"/>
      <c r="AG649" s="58"/>
      <c r="AH649" s="58"/>
      <c r="AI649" s="58"/>
      <c r="AJ649" s="58"/>
      <c r="AK649" s="58"/>
      <c r="AL649" s="58"/>
      <c r="AM649" s="58"/>
      <c r="AN649" s="59">
        <f t="shared" si="82"/>
        <v>1190000</v>
      </c>
      <c r="AO649" s="60"/>
      <c r="AP649" s="61"/>
      <c r="AQ649" s="62">
        <f t="shared" si="83"/>
        <v>0</v>
      </c>
      <c r="AR649" s="146" t="s">
        <v>714</v>
      </c>
      <c r="AS649" s="21" t="s">
        <v>715</v>
      </c>
      <c r="AT649" s="21" t="s">
        <v>716</v>
      </c>
      <c r="AU649" s="64"/>
    </row>
    <row r="650" spans="1:47" x14ac:dyDescent="0.2">
      <c r="A650" s="53" t="s">
        <v>711</v>
      </c>
      <c r="B650" s="53" t="s">
        <v>712</v>
      </c>
      <c r="C650" s="53" t="s">
        <v>42</v>
      </c>
      <c r="D650" s="53" t="s">
        <v>43</v>
      </c>
      <c r="E650" s="53" t="s">
        <v>44</v>
      </c>
      <c r="F650" s="53">
        <v>79634185</v>
      </c>
      <c r="G650" s="53" t="s">
        <v>734</v>
      </c>
      <c r="H650" s="142">
        <v>3545</v>
      </c>
      <c r="I650" s="143">
        <v>10510</v>
      </c>
      <c r="J650" s="53" t="s">
        <v>96</v>
      </c>
      <c r="K650" s="53">
        <v>1791</v>
      </c>
      <c r="L650" s="55">
        <v>44551</v>
      </c>
      <c r="M650" s="144">
        <v>117160220</v>
      </c>
      <c r="N650" s="57">
        <v>0</v>
      </c>
      <c r="O650" s="145">
        <v>117160220</v>
      </c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  <c r="AK650" s="58"/>
      <c r="AL650" s="58">
        <v>16124</v>
      </c>
      <c r="AM650" s="58">
        <v>117160220</v>
      </c>
      <c r="AN650" s="59">
        <f t="shared" si="82"/>
        <v>117160220</v>
      </c>
      <c r="AO650" s="60"/>
      <c r="AP650" s="61"/>
      <c r="AQ650" s="62">
        <f t="shared" si="83"/>
        <v>0</v>
      </c>
      <c r="AR650" s="146" t="s">
        <v>714</v>
      </c>
      <c r="AS650" s="21" t="s">
        <v>715</v>
      </c>
      <c r="AT650" s="21" t="s">
        <v>716</v>
      </c>
      <c r="AU650" s="64"/>
    </row>
    <row r="651" spans="1:47" x14ac:dyDescent="0.2">
      <c r="A651" s="53" t="s">
        <v>711</v>
      </c>
      <c r="B651" s="53" t="s">
        <v>712</v>
      </c>
      <c r="C651" s="53" t="s">
        <v>42</v>
      </c>
      <c r="D651" s="53" t="s">
        <v>43</v>
      </c>
      <c r="E651" s="53" t="s">
        <v>44</v>
      </c>
      <c r="F651" s="53">
        <v>79634185</v>
      </c>
      <c r="G651" s="53" t="s">
        <v>734</v>
      </c>
      <c r="H651" s="142">
        <v>3545</v>
      </c>
      <c r="I651" s="143">
        <v>10510</v>
      </c>
      <c r="J651" s="53" t="s">
        <v>96</v>
      </c>
      <c r="K651" s="53">
        <v>1791</v>
      </c>
      <c r="L651" s="55">
        <v>44551</v>
      </c>
      <c r="M651" s="144">
        <v>2495781</v>
      </c>
      <c r="N651" s="57">
        <v>0</v>
      </c>
      <c r="O651" s="145">
        <v>2495781</v>
      </c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  <c r="AK651" s="58"/>
      <c r="AL651" s="58">
        <v>16124</v>
      </c>
      <c r="AM651" s="58">
        <v>2495781</v>
      </c>
      <c r="AN651" s="59">
        <f t="shared" si="82"/>
        <v>2495781</v>
      </c>
      <c r="AO651" s="60"/>
      <c r="AP651" s="61"/>
      <c r="AQ651" s="62">
        <f t="shared" si="83"/>
        <v>0</v>
      </c>
      <c r="AR651" s="146" t="s">
        <v>714</v>
      </c>
      <c r="AS651" s="21" t="s">
        <v>728</v>
      </c>
      <c r="AT651" s="21" t="s">
        <v>729</v>
      </c>
      <c r="AU651" s="64"/>
    </row>
    <row r="652" spans="1:47" x14ac:dyDescent="0.2">
      <c r="A652" s="53" t="s">
        <v>711</v>
      </c>
      <c r="B652" s="53" t="s">
        <v>712</v>
      </c>
      <c r="C652" s="53" t="s">
        <v>42</v>
      </c>
      <c r="D652" s="53" t="s">
        <v>43</v>
      </c>
      <c r="E652" s="53" t="s">
        <v>90</v>
      </c>
      <c r="F652" s="53">
        <v>900490592</v>
      </c>
      <c r="G652" s="53" t="s">
        <v>739</v>
      </c>
      <c r="H652" s="142">
        <v>3280</v>
      </c>
      <c r="I652" s="143">
        <v>10514</v>
      </c>
      <c r="J652" s="53" t="s">
        <v>98</v>
      </c>
      <c r="K652" s="53">
        <v>1787</v>
      </c>
      <c r="L652" s="55">
        <v>44551</v>
      </c>
      <c r="M652" s="144">
        <v>8637895</v>
      </c>
      <c r="N652" s="57">
        <v>0</v>
      </c>
      <c r="O652" s="145">
        <v>8637895</v>
      </c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B652" s="58"/>
      <c r="AC652" s="58"/>
      <c r="AD652" s="58">
        <v>8419</v>
      </c>
      <c r="AE652" s="58">
        <v>8637895</v>
      </c>
      <c r="AF652" s="58"/>
      <c r="AG652" s="58"/>
      <c r="AH652" s="58"/>
      <c r="AI652" s="58"/>
      <c r="AJ652" s="58"/>
      <c r="AK652" s="58"/>
      <c r="AL652" s="58"/>
      <c r="AM652" s="58"/>
      <c r="AN652" s="59">
        <f t="shared" si="82"/>
        <v>8637895</v>
      </c>
      <c r="AO652" s="60"/>
      <c r="AP652" s="61"/>
      <c r="AQ652" s="62">
        <f t="shared" si="83"/>
        <v>0</v>
      </c>
      <c r="AR652" s="146" t="s">
        <v>714</v>
      </c>
      <c r="AS652" s="21" t="s">
        <v>728</v>
      </c>
      <c r="AT652" s="21" t="s">
        <v>729</v>
      </c>
      <c r="AU652" s="64"/>
    </row>
    <row r="653" spans="1:47" x14ac:dyDescent="0.2">
      <c r="A653" s="53" t="s">
        <v>711</v>
      </c>
      <c r="B653" s="53" t="s">
        <v>712</v>
      </c>
      <c r="C653" s="53" t="s">
        <v>42</v>
      </c>
      <c r="D653" s="53" t="s">
        <v>43</v>
      </c>
      <c r="E653" s="53" t="s">
        <v>90</v>
      </c>
      <c r="F653" s="53">
        <v>900490592</v>
      </c>
      <c r="G653" s="53" t="s">
        <v>739</v>
      </c>
      <c r="H653" s="142">
        <v>3280</v>
      </c>
      <c r="I653" s="143">
        <v>10514</v>
      </c>
      <c r="J653" s="53" t="s">
        <v>98</v>
      </c>
      <c r="K653" s="53">
        <v>1787</v>
      </c>
      <c r="L653" s="55">
        <v>44551</v>
      </c>
      <c r="M653" s="144">
        <v>2387039</v>
      </c>
      <c r="N653" s="57">
        <v>0</v>
      </c>
      <c r="O653" s="145">
        <v>2387039</v>
      </c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B653" s="58"/>
      <c r="AC653" s="58"/>
      <c r="AD653" s="58">
        <v>8419</v>
      </c>
      <c r="AE653" s="58">
        <v>2387039</v>
      </c>
      <c r="AF653" s="58"/>
      <c r="AG653" s="58"/>
      <c r="AH653" s="58"/>
      <c r="AI653" s="58"/>
      <c r="AJ653" s="58"/>
      <c r="AK653" s="58"/>
      <c r="AL653" s="58"/>
      <c r="AM653" s="58"/>
      <c r="AN653" s="59">
        <f t="shared" si="82"/>
        <v>2387039</v>
      </c>
      <c r="AO653" s="60"/>
      <c r="AP653" s="61"/>
      <c r="AQ653" s="62">
        <f t="shared" si="83"/>
        <v>0</v>
      </c>
      <c r="AR653" s="146" t="s">
        <v>714</v>
      </c>
      <c r="AS653" s="21" t="s">
        <v>715</v>
      </c>
      <c r="AT653" s="21" t="s">
        <v>716</v>
      </c>
      <c r="AU653" s="64"/>
    </row>
    <row r="654" spans="1:47" x14ac:dyDescent="0.2">
      <c r="A654" s="53" t="s">
        <v>711</v>
      </c>
      <c r="B654" s="53" t="s">
        <v>712</v>
      </c>
      <c r="C654" s="53" t="s">
        <v>42</v>
      </c>
      <c r="D654" s="53" t="s">
        <v>43</v>
      </c>
      <c r="E654" s="53" t="s">
        <v>90</v>
      </c>
      <c r="F654" s="53">
        <v>901231720</v>
      </c>
      <c r="G654" s="53" t="s">
        <v>740</v>
      </c>
      <c r="H654" s="142">
        <v>3408</v>
      </c>
      <c r="I654" s="143">
        <v>10555</v>
      </c>
      <c r="J654" s="53" t="s">
        <v>96</v>
      </c>
      <c r="K654" s="53">
        <v>1798</v>
      </c>
      <c r="L654" s="55">
        <v>44553</v>
      </c>
      <c r="M654" s="144">
        <v>92122509</v>
      </c>
      <c r="N654" s="57">
        <v>0</v>
      </c>
      <c r="O654" s="145">
        <v>92122509</v>
      </c>
      <c r="P654" s="58"/>
      <c r="Q654" s="58"/>
      <c r="R654" s="58"/>
      <c r="S654" s="58"/>
      <c r="T654" s="58">
        <v>2408</v>
      </c>
      <c r="U654" s="58">
        <v>92122509</v>
      </c>
      <c r="V654" s="58"/>
      <c r="W654" s="58"/>
      <c r="X654" s="58"/>
      <c r="Y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9">
        <f t="shared" si="82"/>
        <v>92122509</v>
      </c>
      <c r="AO654" s="60"/>
      <c r="AP654" s="61"/>
      <c r="AQ654" s="62">
        <f t="shared" si="83"/>
        <v>0</v>
      </c>
      <c r="AR654" s="146" t="s">
        <v>714</v>
      </c>
      <c r="AS654" s="21" t="s">
        <v>715</v>
      </c>
      <c r="AT654" s="21" t="s">
        <v>716</v>
      </c>
      <c r="AU654" s="64"/>
    </row>
    <row r="655" spans="1:47" x14ac:dyDescent="0.2">
      <c r="A655" s="53" t="s">
        <v>711</v>
      </c>
      <c r="B655" s="53" t="s">
        <v>712</v>
      </c>
      <c r="C655" s="53" t="s">
        <v>42</v>
      </c>
      <c r="D655" s="53" t="s">
        <v>43</v>
      </c>
      <c r="E655" s="53" t="s">
        <v>90</v>
      </c>
      <c r="F655" s="53">
        <v>901231720</v>
      </c>
      <c r="G655" s="53" t="s">
        <v>740</v>
      </c>
      <c r="H655" s="142">
        <v>3408</v>
      </c>
      <c r="I655" s="143">
        <v>10555</v>
      </c>
      <c r="J655" s="53" t="s">
        <v>96</v>
      </c>
      <c r="K655" s="53">
        <v>1798</v>
      </c>
      <c r="L655" s="55">
        <v>44553</v>
      </c>
      <c r="M655" s="144">
        <v>32009545</v>
      </c>
      <c r="N655" s="57">
        <v>0</v>
      </c>
      <c r="O655" s="145">
        <v>32009545</v>
      </c>
      <c r="P655" s="58"/>
      <c r="Q655" s="58"/>
      <c r="R655" s="58"/>
      <c r="S655" s="58"/>
      <c r="T655" s="58">
        <v>2408</v>
      </c>
      <c r="U655" s="58">
        <v>32009545</v>
      </c>
      <c r="V655" s="58"/>
      <c r="W655" s="58"/>
      <c r="X655" s="58"/>
      <c r="Y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9">
        <f t="shared" si="82"/>
        <v>32009545</v>
      </c>
      <c r="AO655" s="60"/>
      <c r="AP655" s="61"/>
      <c r="AQ655" s="62">
        <f t="shared" si="83"/>
        <v>0</v>
      </c>
      <c r="AR655" s="146" t="s">
        <v>714</v>
      </c>
      <c r="AS655" s="21" t="s">
        <v>728</v>
      </c>
      <c r="AT655" s="21" t="s">
        <v>729</v>
      </c>
      <c r="AU655" s="64"/>
    </row>
    <row r="656" spans="1:47" x14ac:dyDescent="0.2">
      <c r="A656" s="53" t="s">
        <v>711</v>
      </c>
      <c r="B656" s="53" t="s">
        <v>712</v>
      </c>
      <c r="C656" s="53" t="s">
        <v>42</v>
      </c>
      <c r="D656" s="53" t="s">
        <v>43</v>
      </c>
      <c r="E656" s="53" t="s">
        <v>90</v>
      </c>
      <c r="F656" s="53">
        <v>901216784</v>
      </c>
      <c r="G656" s="53" t="s">
        <v>741</v>
      </c>
      <c r="H656" s="142">
        <v>3202</v>
      </c>
      <c r="I656" s="143">
        <v>10557</v>
      </c>
      <c r="J656" s="53" t="s">
        <v>98</v>
      </c>
      <c r="K656" s="53">
        <v>1801</v>
      </c>
      <c r="L656" s="55">
        <v>44553</v>
      </c>
      <c r="M656" s="144">
        <v>12906560</v>
      </c>
      <c r="N656" s="57">
        <v>0</v>
      </c>
      <c r="O656" s="145">
        <v>12906560</v>
      </c>
      <c r="P656" s="58"/>
      <c r="Q656" s="58"/>
      <c r="R656" s="58"/>
      <c r="S656" s="58"/>
      <c r="T656" s="58"/>
      <c r="U656" s="58"/>
      <c r="V656" s="58"/>
      <c r="W656" s="58"/>
      <c r="X656" s="58">
        <v>4460</v>
      </c>
      <c r="Y656" s="58">
        <v>12906560</v>
      </c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9">
        <f t="shared" si="82"/>
        <v>12906560</v>
      </c>
      <c r="AO656" s="60"/>
      <c r="AP656" s="61"/>
      <c r="AQ656" s="62">
        <f t="shared" si="83"/>
        <v>0</v>
      </c>
      <c r="AR656" s="146" t="s">
        <v>714</v>
      </c>
      <c r="AS656" s="21" t="s">
        <v>728</v>
      </c>
      <c r="AT656" s="21" t="s">
        <v>729</v>
      </c>
      <c r="AU656" s="64"/>
    </row>
    <row r="657" spans="1:47" x14ac:dyDescent="0.2">
      <c r="A657" s="53" t="s">
        <v>711</v>
      </c>
      <c r="B657" s="53" t="s">
        <v>712</v>
      </c>
      <c r="C657" s="53" t="s">
        <v>42</v>
      </c>
      <c r="D657" s="53" t="s">
        <v>43</v>
      </c>
      <c r="E657" s="53" t="s">
        <v>90</v>
      </c>
      <c r="F657" s="53">
        <v>901216784</v>
      </c>
      <c r="G657" s="53" t="s">
        <v>741</v>
      </c>
      <c r="H657" s="142">
        <v>3202</v>
      </c>
      <c r="I657" s="143">
        <v>10557</v>
      </c>
      <c r="J657" s="53" t="s">
        <v>98</v>
      </c>
      <c r="K657" s="53">
        <v>1801</v>
      </c>
      <c r="L657" s="55">
        <v>44553</v>
      </c>
      <c r="M657" s="144">
        <v>602677</v>
      </c>
      <c r="N657" s="57">
        <v>0</v>
      </c>
      <c r="O657" s="145">
        <v>602677</v>
      </c>
      <c r="P657" s="58"/>
      <c r="Q657" s="58"/>
      <c r="R657" s="58"/>
      <c r="S657" s="58"/>
      <c r="T657" s="58"/>
      <c r="U657" s="58"/>
      <c r="V657" s="58"/>
      <c r="W657" s="58"/>
      <c r="X657" s="58">
        <v>4460</v>
      </c>
      <c r="Y657" s="58">
        <v>602677</v>
      </c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9">
        <f t="shared" si="82"/>
        <v>602677</v>
      </c>
      <c r="AO657" s="60"/>
      <c r="AP657" s="61"/>
      <c r="AQ657" s="62">
        <f t="shared" si="83"/>
        <v>0</v>
      </c>
      <c r="AR657" s="146" t="s">
        <v>714</v>
      </c>
      <c r="AS657" s="21" t="s">
        <v>715</v>
      </c>
      <c r="AT657" s="21" t="s">
        <v>716</v>
      </c>
      <c r="AU657" s="64"/>
    </row>
    <row r="658" spans="1:47" x14ac:dyDescent="0.2">
      <c r="A658" s="53" t="s">
        <v>711</v>
      </c>
      <c r="B658" s="53" t="s">
        <v>712</v>
      </c>
      <c r="C658" s="53" t="s">
        <v>42</v>
      </c>
      <c r="D658" s="53" t="s">
        <v>43</v>
      </c>
      <c r="E658" s="53" t="s">
        <v>90</v>
      </c>
      <c r="F658" s="53">
        <v>901216784</v>
      </c>
      <c r="G658" s="53" t="s">
        <v>741</v>
      </c>
      <c r="H658" s="142">
        <v>3469</v>
      </c>
      <c r="I658" s="143">
        <v>10585</v>
      </c>
      <c r="J658" s="53" t="s">
        <v>96</v>
      </c>
      <c r="K658" s="53">
        <v>1813</v>
      </c>
      <c r="L658" s="55">
        <v>44557</v>
      </c>
      <c r="M658" s="144">
        <v>67235000</v>
      </c>
      <c r="N658" s="57">
        <v>0</v>
      </c>
      <c r="O658" s="145">
        <v>67235000</v>
      </c>
      <c r="P658" s="58"/>
      <c r="Q658" s="58"/>
      <c r="R658" s="58"/>
      <c r="S658" s="58"/>
      <c r="T658" s="58">
        <v>1970</v>
      </c>
      <c r="U658" s="58">
        <v>67235000</v>
      </c>
      <c r="V658" s="58"/>
      <c r="W658" s="58"/>
      <c r="X658" s="58"/>
      <c r="Y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9">
        <f t="shared" si="82"/>
        <v>67235000</v>
      </c>
      <c r="AO658" s="60"/>
      <c r="AP658" s="61"/>
      <c r="AQ658" s="62">
        <f t="shared" si="83"/>
        <v>0</v>
      </c>
      <c r="AR658" s="146" t="s">
        <v>714</v>
      </c>
      <c r="AS658" s="21" t="s">
        <v>715</v>
      </c>
      <c r="AT658" s="21" t="s">
        <v>716</v>
      </c>
      <c r="AU658" s="64"/>
    </row>
    <row r="659" spans="1:47" x14ac:dyDescent="0.2">
      <c r="A659" s="53" t="s">
        <v>711</v>
      </c>
      <c r="B659" s="53" t="s">
        <v>712</v>
      </c>
      <c r="C659" s="53" t="s">
        <v>42</v>
      </c>
      <c r="D659" s="53" t="s">
        <v>43</v>
      </c>
      <c r="E659" s="53" t="s">
        <v>90</v>
      </c>
      <c r="F659" s="53">
        <v>900745087</v>
      </c>
      <c r="G659" s="53" t="s">
        <v>742</v>
      </c>
      <c r="H659" s="142">
        <v>3495</v>
      </c>
      <c r="I659" s="143">
        <v>10586</v>
      </c>
      <c r="J659" s="53" t="s">
        <v>98</v>
      </c>
      <c r="K659" s="53">
        <v>1814</v>
      </c>
      <c r="L659" s="55">
        <v>44557</v>
      </c>
      <c r="M659" s="144">
        <v>868700</v>
      </c>
      <c r="N659" s="57">
        <v>0</v>
      </c>
      <c r="O659" s="145">
        <v>868700</v>
      </c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B659" s="58"/>
      <c r="AC659" s="58"/>
      <c r="AD659" s="58">
        <v>8418</v>
      </c>
      <c r="AE659" s="58">
        <v>868700</v>
      </c>
      <c r="AF659" s="58"/>
      <c r="AG659" s="58"/>
      <c r="AH659" s="58"/>
      <c r="AI659" s="58"/>
      <c r="AJ659" s="58"/>
      <c r="AK659" s="58"/>
      <c r="AL659" s="58"/>
      <c r="AM659" s="58"/>
      <c r="AN659" s="59">
        <f t="shared" ref="AN659:AN722" si="89">+Q659+S659+U659+W659+Y659+AA659+AC659+AE659+AG659+AI659+AK659+AM659</f>
        <v>868700</v>
      </c>
      <c r="AO659" s="60"/>
      <c r="AP659" s="61"/>
      <c r="AQ659" s="62">
        <f t="shared" ref="AQ659:AQ722" si="90">+O659-AN659-AP659</f>
        <v>0</v>
      </c>
      <c r="AR659" s="146" t="s">
        <v>714</v>
      </c>
      <c r="AS659" s="21" t="s">
        <v>728</v>
      </c>
      <c r="AT659" s="21" t="s">
        <v>729</v>
      </c>
      <c r="AU659" s="64"/>
    </row>
    <row r="660" spans="1:47" x14ac:dyDescent="0.2">
      <c r="A660" s="53" t="s">
        <v>711</v>
      </c>
      <c r="B660" s="53" t="s">
        <v>712</v>
      </c>
      <c r="C660" s="53" t="s">
        <v>42</v>
      </c>
      <c r="D660" s="53" t="s">
        <v>43</v>
      </c>
      <c r="E660" s="53" t="s">
        <v>90</v>
      </c>
      <c r="F660" s="53">
        <v>901101222</v>
      </c>
      <c r="G660" s="53" t="s">
        <v>743</v>
      </c>
      <c r="H660" s="142">
        <v>3490</v>
      </c>
      <c r="I660" s="143">
        <v>10588</v>
      </c>
      <c r="J660" s="53" t="s">
        <v>96</v>
      </c>
      <c r="K660" s="53">
        <v>1815</v>
      </c>
      <c r="L660" s="55">
        <v>44557</v>
      </c>
      <c r="M660" s="144">
        <v>16488640</v>
      </c>
      <c r="N660" s="57">
        <v>0</v>
      </c>
      <c r="O660" s="145">
        <v>16488640</v>
      </c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B660" s="58"/>
      <c r="AC660" s="58"/>
      <c r="AD660" s="58">
        <v>8471</v>
      </c>
      <c r="AE660" s="58">
        <v>16488640</v>
      </c>
      <c r="AF660" s="58"/>
      <c r="AG660" s="58"/>
      <c r="AH660" s="58"/>
      <c r="AI660" s="58"/>
      <c r="AJ660" s="58"/>
      <c r="AK660" s="58"/>
      <c r="AL660" s="58"/>
      <c r="AM660" s="58"/>
      <c r="AN660" s="59">
        <f t="shared" si="89"/>
        <v>16488640</v>
      </c>
      <c r="AO660" s="60"/>
      <c r="AP660" s="61"/>
      <c r="AQ660" s="62">
        <f t="shared" si="90"/>
        <v>0</v>
      </c>
      <c r="AR660" s="146" t="s">
        <v>714</v>
      </c>
      <c r="AS660" s="21" t="s">
        <v>715</v>
      </c>
      <c r="AT660" s="21" t="s">
        <v>716</v>
      </c>
      <c r="AU660" s="64"/>
    </row>
    <row r="661" spans="1:47" x14ac:dyDescent="0.2">
      <c r="A661" s="53" t="s">
        <v>711</v>
      </c>
      <c r="B661" s="53" t="s">
        <v>712</v>
      </c>
      <c r="C661" s="53" t="s">
        <v>88</v>
      </c>
      <c r="D661" s="53" t="s">
        <v>89</v>
      </c>
      <c r="E661" s="53" t="s">
        <v>90</v>
      </c>
      <c r="F661" s="53">
        <v>830007414</v>
      </c>
      <c r="G661" s="53" t="s">
        <v>744</v>
      </c>
      <c r="H661" s="142">
        <v>2481</v>
      </c>
      <c r="I661" s="143">
        <v>10589</v>
      </c>
      <c r="J661" s="53" t="s">
        <v>745</v>
      </c>
      <c r="K661" s="53">
        <v>1811</v>
      </c>
      <c r="L661" s="55">
        <v>44557</v>
      </c>
      <c r="M661" s="144">
        <v>23340660</v>
      </c>
      <c r="N661" s="57">
        <v>0</v>
      </c>
      <c r="O661" s="145">
        <v>23340660</v>
      </c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B661" s="58">
        <v>7327</v>
      </c>
      <c r="AC661" s="58">
        <v>23340660</v>
      </c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  <c r="AN661" s="59">
        <f t="shared" si="89"/>
        <v>23340660</v>
      </c>
      <c r="AO661" s="60"/>
      <c r="AP661" s="61"/>
      <c r="AQ661" s="62">
        <f t="shared" si="90"/>
        <v>0</v>
      </c>
      <c r="AR661" s="146" t="s">
        <v>714</v>
      </c>
      <c r="AS661" s="21" t="s">
        <v>715</v>
      </c>
      <c r="AT661" s="21" t="s">
        <v>716</v>
      </c>
      <c r="AU661" s="64"/>
    </row>
    <row r="662" spans="1:47" x14ac:dyDescent="0.2">
      <c r="A662" s="53" t="s">
        <v>711</v>
      </c>
      <c r="B662" s="53" t="s">
        <v>712</v>
      </c>
      <c r="C662" s="53" t="s">
        <v>42</v>
      </c>
      <c r="D662" s="53" t="s">
        <v>43</v>
      </c>
      <c r="E662" s="53" t="s">
        <v>90</v>
      </c>
      <c r="F662" s="53">
        <v>901030845</v>
      </c>
      <c r="G662" s="53" t="s">
        <v>746</v>
      </c>
      <c r="H662" s="142">
        <v>3496</v>
      </c>
      <c r="I662" s="143">
        <v>10592</v>
      </c>
      <c r="J662" s="53" t="s">
        <v>98</v>
      </c>
      <c r="K662" s="53">
        <v>1818</v>
      </c>
      <c r="L662" s="55">
        <v>44557</v>
      </c>
      <c r="M662" s="144">
        <v>4522000</v>
      </c>
      <c r="N662" s="57">
        <v>0</v>
      </c>
      <c r="O662" s="145">
        <v>4522000</v>
      </c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B662" s="58"/>
      <c r="AC662" s="58"/>
      <c r="AD662" s="58"/>
      <c r="AE662" s="58"/>
      <c r="AF662" s="58"/>
      <c r="AG662" s="58"/>
      <c r="AH662" s="58">
        <v>11272</v>
      </c>
      <c r="AI662" s="58">
        <v>4522000</v>
      </c>
      <c r="AJ662" s="58"/>
      <c r="AK662" s="58"/>
      <c r="AL662" s="58"/>
      <c r="AM662" s="58"/>
      <c r="AN662" s="59">
        <f t="shared" si="89"/>
        <v>4522000</v>
      </c>
      <c r="AO662" s="60"/>
      <c r="AP662" s="61"/>
      <c r="AQ662" s="62">
        <f t="shared" si="90"/>
        <v>0</v>
      </c>
      <c r="AR662" s="146" t="s">
        <v>714</v>
      </c>
      <c r="AS662" s="21" t="s">
        <v>728</v>
      </c>
      <c r="AT662" s="21" t="s">
        <v>729</v>
      </c>
      <c r="AU662" s="64"/>
    </row>
    <row r="663" spans="1:47" x14ac:dyDescent="0.2">
      <c r="A663" s="53" t="s">
        <v>711</v>
      </c>
      <c r="B663" s="53" t="s">
        <v>712</v>
      </c>
      <c r="C663" s="53" t="s">
        <v>42</v>
      </c>
      <c r="D663" s="53" t="s">
        <v>43</v>
      </c>
      <c r="E663" s="53" t="s">
        <v>90</v>
      </c>
      <c r="F663" s="53">
        <v>800158485</v>
      </c>
      <c r="G663" s="53" t="s">
        <v>747</v>
      </c>
      <c r="H663" s="142">
        <v>3413</v>
      </c>
      <c r="I663" s="143">
        <v>10593</v>
      </c>
      <c r="J663" s="53" t="s">
        <v>98</v>
      </c>
      <c r="K663" s="53">
        <v>1820</v>
      </c>
      <c r="L663" s="55">
        <v>44557</v>
      </c>
      <c r="M663" s="144">
        <v>1666000</v>
      </c>
      <c r="N663" s="57">
        <v>0</v>
      </c>
      <c r="O663" s="145">
        <v>1666000</v>
      </c>
      <c r="P663" s="58"/>
      <c r="Q663" s="58"/>
      <c r="R663" s="58"/>
      <c r="S663" s="58"/>
      <c r="T663" s="58"/>
      <c r="U663" s="58"/>
      <c r="V663" s="58"/>
      <c r="W663" s="58"/>
      <c r="X663" s="58">
        <v>4356</v>
      </c>
      <c r="Y663" s="58">
        <v>1666000</v>
      </c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  <c r="AN663" s="59">
        <f t="shared" si="89"/>
        <v>1666000</v>
      </c>
      <c r="AO663" s="60"/>
      <c r="AP663" s="61"/>
      <c r="AQ663" s="62">
        <f t="shared" si="90"/>
        <v>0</v>
      </c>
      <c r="AR663" s="146" t="s">
        <v>714</v>
      </c>
      <c r="AS663" s="21" t="s">
        <v>715</v>
      </c>
      <c r="AT663" s="21" t="s">
        <v>716</v>
      </c>
      <c r="AU663" s="64"/>
    </row>
    <row r="664" spans="1:47" x14ac:dyDescent="0.2">
      <c r="A664" s="53" t="s">
        <v>711</v>
      </c>
      <c r="B664" s="53" t="s">
        <v>712</v>
      </c>
      <c r="C664" s="53" t="s">
        <v>42</v>
      </c>
      <c r="D664" s="53" t="s">
        <v>43</v>
      </c>
      <c r="E664" s="53" t="s">
        <v>90</v>
      </c>
      <c r="F664" s="53">
        <v>800158485</v>
      </c>
      <c r="G664" s="53" t="s">
        <v>747</v>
      </c>
      <c r="H664" s="142">
        <v>3491</v>
      </c>
      <c r="I664" s="143">
        <v>10594</v>
      </c>
      <c r="J664" s="53" t="s">
        <v>98</v>
      </c>
      <c r="K664" s="53">
        <v>1820</v>
      </c>
      <c r="L664" s="55">
        <v>44557</v>
      </c>
      <c r="M664" s="144">
        <v>21420000</v>
      </c>
      <c r="N664" s="57">
        <v>0</v>
      </c>
      <c r="O664" s="145">
        <v>21420000</v>
      </c>
      <c r="P664" s="58"/>
      <c r="Q664" s="58"/>
      <c r="R664" s="58"/>
      <c r="S664" s="58"/>
      <c r="T664" s="58"/>
      <c r="U664" s="58"/>
      <c r="V664" s="58"/>
      <c r="W664" s="58"/>
      <c r="X664" s="58">
        <v>4356</v>
      </c>
      <c r="Y664" s="58">
        <v>21420000</v>
      </c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  <c r="AN664" s="59">
        <f t="shared" si="89"/>
        <v>21420000</v>
      </c>
      <c r="AO664" s="60"/>
      <c r="AP664" s="61"/>
      <c r="AQ664" s="62">
        <f t="shared" si="90"/>
        <v>0</v>
      </c>
      <c r="AR664" s="146" t="s">
        <v>714</v>
      </c>
      <c r="AS664" s="21" t="s">
        <v>715</v>
      </c>
      <c r="AT664" s="21" t="s">
        <v>716</v>
      </c>
      <c r="AU664" s="64"/>
    </row>
    <row r="665" spans="1:47" x14ac:dyDescent="0.2">
      <c r="A665" s="53" t="s">
        <v>711</v>
      </c>
      <c r="B665" s="53" t="s">
        <v>712</v>
      </c>
      <c r="C665" s="53" t="s">
        <v>88</v>
      </c>
      <c r="D665" s="53" t="s">
        <v>89</v>
      </c>
      <c r="E665" s="53" t="s">
        <v>90</v>
      </c>
      <c r="F665" s="53">
        <v>900013343</v>
      </c>
      <c r="G665" s="53" t="s">
        <v>719</v>
      </c>
      <c r="H665" s="142">
        <v>2481</v>
      </c>
      <c r="I665" s="143">
        <v>10595</v>
      </c>
      <c r="J665" s="53" t="s">
        <v>745</v>
      </c>
      <c r="K665" s="53">
        <v>1821</v>
      </c>
      <c r="L665" s="55">
        <v>44557</v>
      </c>
      <c r="M665" s="144">
        <v>13984680</v>
      </c>
      <c r="N665" s="57">
        <v>0</v>
      </c>
      <c r="O665" s="145">
        <v>13984680</v>
      </c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  <c r="AC665" s="58"/>
      <c r="AD665" s="58"/>
      <c r="AE665" s="58"/>
      <c r="AF665" s="58">
        <v>9532</v>
      </c>
      <c r="AG665" s="58">
        <v>13984680</v>
      </c>
      <c r="AH665" s="58"/>
      <c r="AI665" s="58"/>
      <c r="AJ665" s="58"/>
      <c r="AK665" s="58"/>
      <c r="AL665" s="58"/>
      <c r="AM665" s="58"/>
      <c r="AN665" s="59">
        <f t="shared" si="89"/>
        <v>13984680</v>
      </c>
      <c r="AO665" s="60"/>
      <c r="AP665" s="61"/>
      <c r="AQ665" s="62">
        <f t="shared" si="90"/>
        <v>0</v>
      </c>
      <c r="AR665" s="146" t="s">
        <v>714</v>
      </c>
      <c r="AS665" s="21" t="s">
        <v>715</v>
      </c>
      <c r="AT665" s="21" t="s">
        <v>716</v>
      </c>
      <c r="AU665" s="64"/>
    </row>
    <row r="666" spans="1:47" x14ac:dyDescent="0.2">
      <c r="A666" s="53" t="s">
        <v>711</v>
      </c>
      <c r="B666" s="53" t="s">
        <v>712</v>
      </c>
      <c r="C666" s="53" t="s">
        <v>42</v>
      </c>
      <c r="D666" s="53" t="s">
        <v>43</v>
      </c>
      <c r="E666" s="53" t="s">
        <v>90</v>
      </c>
      <c r="F666" s="53">
        <v>830017043</v>
      </c>
      <c r="G666" s="53" t="s">
        <v>748</v>
      </c>
      <c r="H666" s="142">
        <v>3471</v>
      </c>
      <c r="I666" s="143">
        <v>10596</v>
      </c>
      <c r="J666" s="53" t="s">
        <v>98</v>
      </c>
      <c r="K666" s="53">
        <v>1822</v>
      </c>
      <c r="L666" s="55">
        <v>44557</v>
      </c>
      <c r="M666" s="144">
        <v>4771900</v>
      </c>
      <c r="N666" s="57">
        <v>0</v>
      </c>
      <c r="O666" s="145">
        <v>4771900</v>
      </c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>
        <v>5691</v>
      </c>
      <c r="AA666" s="58">
        <v>4771900</v>
      </c>
      <c r="AB666" s="58"/>
      <c r="AC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  <c r="AN666" s="59">
        <f t="shared" si="89"/>
        <v>4771900</v>
      </c>
      <c r="AO666" s="60"/>
      <c r="AP666" s="61"/>
      <c r="AQ666" s="62">
        <f t="shared" si="90"/>
        <v>0</v>
      </c>
      <c r="AR666" s="146" t="s">
        <v>714</v>
      </c>
      <c r="AS666" s="21" t="s">
        <v>715</v>
      </c>
      <c r="AT666" s="21" t="s">
        <v>716</v>
      </c>
      <c r="AU666" s="64"/>
    </row>
    <row r="667" spans="1:47" x14ac:dyDescent="0.2">
      <c r="A667" s="53" t="s">
        <v>711</v>
      </c>
      <c r="B667" s="53" t="s">
        <v>712</v>
      </c>
      <c r="C667" s="53" t="s">
        <v>88</v>
      </c>
      <c r="D667" s="53" t="s">
        <v>89</v>
      </c>
      <c r="E667" s="53" t="s">
        <v>90</v>
      </c>
      <c r="F667" s="53">
        <v>830505910</v>
      </c>
      <c r="G667" s="53" t="s">
        <v>749</v>
      </c>
      <c r="H667" s="142">
        <v>2481</v>
      </c>
      <c r="I667" s="143">
        <v>10597</v>
      </c>
      <c r="J667" s="53" t="s">
        <v>745</v>
      </c>
      <c r="K667" s="53">
        <v>1823</v>
      </c>
      <c r="L667" s="55">
        <v>44557</v>
      </c>
      <c r="M667" s="144">
        <v>29265024</v>
      </c>
      <c r="N667" s="57">
        <v>0</v>
      </c>
      <c r="O667" s="145">
        <v>29265024</v>
      </c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  <c r="AJ667" s="58"/>
      <c r="AK667" s="58"/>
      <c r="AL667" s="58">
        <v>15187</v>
      </c>
      <c r="AM667" s="58">
        <v>29265024</v>
      </c>
      <c r="AN667" s="59">
        <f t="shared" si="89"/>
        <v>29265024</v>
      </c>
      <c r="AO667" s="60"/>
      <c r="AP667" s="61"/>
      <c r="AQ667" s="62">
        <f t="shared" si="90"/>
        <v>0</v>
      </c>
      <c r="AR667" s="146" t="s">
        <v>714</v>
      </c>
      <c r="AS667" s="21" t="s">
        <v>715</v>
      </c>
      <c r="AT667" s="21" t="s">
        <v>716</v>
      </c>
      <c r="AU667" s="64"/>
    </row>
    <row r="668" spans="1:47" x14ac:dyDescent="0.2">
      <c r="A668" s="53" t="s">
        <v>711</v>
      </c>
      <c r="B668" s="53" t="s">
        <v>712</v>
      </c>
      <c r="C668" s="53" t="s">
        <v>88</v>
      </c>
      <c r="D668" s="53" t="s">
        <v>89</v>
      </c>
      <c r="E668" s="53" t="s">
        <v>90</v>
      </c>
      <c r="F668" s="53">
        <v>900374225</v>
      </c>
      <c r="G668" s="53" t="s">
        <v>750</v>
      </c>
      <c r="H668" s="142">
        <v>2481</v>
      </c>
      <c r="I668" s="143">
        <v>10598</v>
      </c>
      <c r="J668" s="53" t="s">
        <v>745</v>
      </c>
      <c r="K668" s="53">
        <v>1807</v>
      </c>
      <c r="L668" s="55">
        <v>44557</v>
      </c>
      <c r="M668" s="144">
        <v>109742752</v>
      </c>
      <c r="N668" s="57">
        <v>0</v>
      </c>
      <c r="O668" s="145">
        <v>109742752</v>
      </c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B668" s="58"/>
      <c r="AC668" s="58"/>
      <c r="AD668" s="58"/>
      <c r="AE668" s="58"/>
      <c r="AF668" s="58"/>
      <c r="AG668" s="58"/>
      <c r="AH668" s="88">
        <v>10978</v>
      </c>
      <c r="AI668" s="88">
        <v>109742752</v>
      </c>
      <c r="AJ668" s="58"/>
      <c r="AK668" s="58"/>
      <c r="AL668" s="58"/>
      <c r="AM668" s="58"/>
      <c r="AN668" s="59">
        <f t="shared" si="89"/>
        <v>109742752</v>
      </c>
      <c r="AO668" s="60"/>
      <c r="AP668" s="61"/>
      <c r="AQ668" s="62">
        <f t="shared" si="90"/>
        <v>0</v>
      </c>
      <c r="AR668" s="146" t="s">
        <v>714</v>
      </c>
      <c r="AS668" s="21" t="s">
        <v>715</v>
      </c>
      <c r="AT668" s="21" t="s">
        <v>716</v>
      </c>
      <c r="AU668" s="64"/>
    </row>
    <row r="669" spans="1:47" x14ac:dyDescent="0.2">
      <c r="A669" s="53" t="s">
        <v>711</v>
      </c>
      <c r="B669" s="53" t="s">
        <v>712</v>
      </c>
      <c r="C669" s="53" t="s">
        <v>42</v>
      </c>
      <c r="D669" s="53" t="s">
        <v>43</v>
      </c>
      <c r="E669" s="53" t="s">
        <v>90</v>
      </c>
      <c r="F669" s="53">
        <v>900085100</v>
      </c>
      <c r="G669" s="53" t="s">
        <v>751</v>
      </c>
      <c r="H669" s="142">
        <v>3059</v>
      </c>
      <c r="I669" s="143">
        <v>10599</v>
      </c>
      <c r="J669" s="53" t="s">
        <v>98</v>
      </c>
      <c r="K669" s="53">
        <v>1825</v>
      </c>
      <c r="L669" s="55">
        <v>44557</v>
      </c>
      <c r="M669" s="144">
        <v>6298670</v>
      </c>
      <c r="N669" s="57">
        <v>0</v>
      </c>
      <c r="O669" s="145">
        <v>6298670</v>
      </c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  <c r="AJ669" s="58"/>
      <c r="AK669" s="58"/>
      <c r="AL669" s="58">
        <v>16158</v>
      </c>
      <c r="AM669" s="58">
        <v>6298670</v>
      </c>
      <c r="AN669" s="59">
        <f t="shared" si="89"/>
        <v>6298670</v>
      </c>
      <c r="AO669" s="60"/>
      <c r="AP669" s="61"/>
      <c r="AQ669" s="62">
        <f t="shared" si="90"/>
        <v>0</v>
      </c>
      <c r="AR669" s="146" t="s">
        <v>714</v>
      </c>
      <c r="AS669" s="21" t="s">
        <v>715</v>
      </c>
      <c r="AT669" s="21" t="s">
        <v>716</v>
      </c>
      <c r="AU669" s="64"/>
    </row>
    <row r="670" spans="1:47" x14ac:dyDescent="0.2">
      <c r="A670" s="53" t="s">
        <v>711</v>
      </c>
      <c r="B670" s="53" t="s">
        <v>712</v>
      </c>
      <c r="C670" s="53" t="s">
        <v>42</v>
      </c>
      <c r="D670" s="53" t="s">
        <v>43</v>
      </c>
      <c r="E670" s="53" t="s">
        <v>90</v>
      </c>
      <c r="F670" s="53">
        <v>901239808</v>
      </c>
      <c r="G670" s="53" t="s">
        <v>752</v>
      </c>
      <c r="H670" s="142">
        <v>3061</v>
      </c>
      <c r="I670" s="143">
        <v>10600</v>
      </c>
      <c r="J670" s="53" t="s">
        <v>98</v>
      </c>
      <c r="K670" s="53">
        <v>1827</v>
      </c>
      <c r="L670" s="55">
        <v>44557</v>
      </c>
      <c r="M670" s="144">
        <v>18995358</v>
      </c>
      <c r="N670" s="57">
        <v>0</v>
      </c>
      <c r="O670" s="145">
        <v>18995358</v>
      </c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  <c r="AJ670" s="58"/>
      <c r="AK670" s="58"/>
      <c r="AL670" s="135">
        <v>16452</v>
      </c>
      <c r="AM670" s="58">
        <v>18995358</v>
      </c>
      <c r="AN670" s="59">
        <f t="shared" si="89"/>
        <v>18995358</v>
      </c>
      <c r="AO670" s="60"/>
      <c r="AP670" s="61"/>
      <c r="AQ670" s="62">
        <f t="shared" si="90"/>
        <v>0</v>
      </c>
      <c r="AR670" s="146" t="s">
        <v>714</v>
      </c>
      <c r="AS670" s="21" t="s">
        <v>715</v>
      </c>
      <c r="AT670" s="21" t="s">
        <v>716</v>
      </c>
      <c r="AU670" s="64"/>
    </row>
    <row r="671" spans="1:47" x14ac:dyDescent="0.2">
      <c r="A671" s="53" t="s">
        <v>711</v>
      </c>
      <c r="B671" s="53" t="s">
        <v>712</v>
      </c>
      <c r="C671" s="53" t="s">
        <v>88</v>
      </c>
      <c r="D671" s="53" t="s">
        <v>89</v>
      </c>
      <c r="E671" s="53" t="s">
        <v>90</v>
      </c>
      <c r="F671" s="53">
        <v>901362177</v>
      </c>
      <c r="G671" s="53" t="s">
        <v>753</v>
      </c>
      <c r="H671" s="142">
        <v>2839</v>
      </c>
      <c r="I671" s="143">
        <v>10605</v>
      </c>
      <c r="J671" s="53" t="s">
        <v>745</v>
      </c>
      <c r="K671" s="53">
        <v>1829</v>
      </c>
      <c r="L671" s="55">
        <v>44558</v>
      </c>
      <c r="M671" s="144">
        <v>249272256</v>
      </c>
      <c r="N671" s="57">
        <v>0</v>
      </c>
      <c r="O671" s="145">
        <v>249272256</v>
      </c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B671" s="58"/>
      <c r="AC671" s="58"/>
      <c r="AD671" s="58">
        <v>8489</v>
      </c>
      <c r="AE671" s="58">
        <v>249272256</v>
      </c>
      <c r="AF671" s="58"/>
      <c r="AG671" s="58"/>
      <c r="AH671" s="58"/>
      <c r="AI671" s="58"/>
      <c r="AJ671" s="58"/>
      <c r="AK671" s="58"/>
      <c r="AL671" s="58"/>
      <c r="AM671" s="58"/>
      <c r="AN671" s="59">
        <f t="shared" si="89"/>
        <v>249272256</v>
      </c>
      <c r="AO671" s="60"/>
      <c r="AP671" s="61"/>
      <c r="AQ671" s="62">
        <f t="shared" si="90"/>
        <v>0</v>
      </c>
      <c r="AR671" s="146" t="s">
        <v>714</v>
      </c>
      <c r="AS671" s="21" t="s">
        <v>754</v>
      </c>
      <c r="AT671" s="21" t="s">
        <v>755</v>
      </c>
      <c r="AU671" s="64"/>
    </row>
    <row r="672" spans="1:47" x14ac:dyDescent="0.2">
      <c r="A672" s="53" t="s">
        <v>711</v>
      </c>
      <c r="B672" s="53" t="s">
        <v>712</v>
      </c>
      <c r="C672" s="53" t="s">
        <v>88</v>
      </c>
      <c r="D672" s="53" t="s">
        <v>89</v>
      </c>
      <c r="E672" s="53" t="s">
        <v>90</v>
      </c>
      <c r="F672" s="53">
        <v>901362177</v>
      </c>
      <c r="G672" s="53" t="s">
        <v>753</v>
      </c>
      <c r="H672" s="142">
        <v>2839</v>
      </c>
      <c r="I672" s="143">
        <v>10605</v>
      </c>
      <c r="J672" s="53" t="s">
        <v>745</v>
      </c>
      <c r="K672" s="53">
        <v>1829</v>
      </c>
      <c r="L672" s="55">
        <v>44558</v>
      </c>
      <c r="M672" s="144">
        <v>107595941</v>
      </c>
      <c r="N672" s="57">
        <v>0</v>
      </c>
      <c r="O672" s="145">
        <v>107595941</v>
      </c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B672" s="58"/>
      <c r="AC672" s="58"/>
      <c r="AD672" s="58">
        <v>8489</v>
      </c>
      <c r="AE672" s="58">
        <v>107595941</v>
      </c>
      <c r="AF672" s="58"/>
      <c r="AG672" s="58"/>
      <c r="AH672" s="58"/>
      <c r="AI672" s="58"/>
      <c r="AJ672" s="58"/>
      <c r="AK672" s="58"/>
      <c r="AL672" s="58"/>
      <c r="AM672" s="58"/>
      <c r="AN672" s="59">
        <f t="shared" si="89"/>
        <v>107595941</v>
      </c>
      <c r="AO672" s="60"/>
      <c r="AP672" s="61"/>
      <c r="AQ672" s="62">
        <f t="shared" si="90"/>
        <v>0</v>
      </c>
      <c r="AR672" s="146" t="s">
        <v>714</v>
      </c>
      <c r="AS672" s="21" t="s">
        <v>114</v>
      </c>
      <c r="AT672" s="21" t="s">
        <v>722</v>
      </c>
      <c r="AU672" s="64"/>
    </row>
    <row r="673" spans="1:54" x14ac:dyDescent="0.2">
      <c r="A673" s="53" t="s">
        <v>711</v>
      </c>
      <c r="B673" s="53" t="s">
        <v>712</v>
      </c>
      <c r="C673" s="53" t="s">
        <v>88</v>
      </c>
      <c r="D673" s="53" t="s">
        <v>89</v>
      </c>
      <c r="E673" s="53" t="s">
        <v>90</v>
      </c>
      <c r="F673" s="53">
        <v>901362177</v>
      </c>
      <c r="G673" s="53" t="s">
        <v>753</v>
      </c>
      <c r="H673" s="142">
        <v>2839</v>
      </c>
      <c r="I673" s="143">
        <v>10605</v>
      </c>
      <c r="J673" s="53" t="s">
        <v>745</v>
      </c>
      <c r="K673" s="53">
        <v>1829</v>
      </c>
      <c r="L673" s="55">
        <v>44558</v>
      </c>
      <c r="M673" s="144">
        <v>89216929</v>
      </c>
      <c r="N673" s="57">
        <v>0</v>
      </c>
      <c r="O673" s="145">
        <v>89216929</v>
      </c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B673" s="58"/>
      <c r="AC673" s="58"/>
      <c r="AD673" s="58">
        <v>8489</v>
      </c>
      <c r="AE673" s="58">
        <v>89216929</v>
      </c>
      <c r="AF673" s="58"/>
      <c r="AG673" s="58"/>
      <c r="AH673" s="58"/>
      <c r="AI673" s="58"/>
      <c r="AJ673" s="58"/>
      <c r="AK673" s="58"/>
      <c r="AL673" s="58"/>
      <c r="AM673" s="58"/>
      <c r="AN673" s="59">
        <f t="shared" si="89"/>
        <v>89216929</v>
      </c>
      <c r="AO673" s="60"/>
      <c r="AP673" s="61"/>
      <c r="AQ673" s="62">
        <f t="shared" si="90"/>
        <v>0</v>
      </c>
      <c r="AR673" s="146" t="s">
        <v>714</v>
      </c>
      <c r="AS673" s="21" t="s">
        <v>728</v>
      </c>
      <c r="AT673" s="21" t="s">
        <v>729</v>
      </c>
      <c r="AU673" s="64"/>
    </row>
    <row r="674" spans="1:54" x14ac:dyDescent="0.2">
      <c r="A674" s="53" t="s">
        <v>711</v>
      </c>
      <c r="B674" s="53" t="s">
        <v>712</v>
      </c>
      <c r="C674" s="53" t="s">
        <v>88</v>
      </c>
      <c r="D674" s="53" t="s">
        <v>89</v>
      </c>
      <c r="E674" s="53" t="s">
        <v>44</v>
      </c>
      <c r="F674" s="53">
        <v>79634185</v>
      </c>
      <c r="G674" s="53" t="s">
        <v>734</v>
      </c>
      <c r="H674" s="142">
        <v>2484</v>
      </c>
      <c r="I674" s="143">
        <v>10606</v>
      </c>
      <c r="J674" s="53" t="s">
        <v>745</v>
      </c>
      <c r="K674" s="53">
        <v>1805</v>
      </c>
      <c r="L674" s="55">
        <v>44558</v>
      </c>
      <c r="M674" s="144">
        <v>66529207</v>
      </c>
      <c r="N674" s="57">
        <v>0</v>
      </c>
      <c r="O674" s="145">
        <v>66529207</v>
      </c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B674" s="58">
        <v>7065</v>
      </c>
      <c r="AC674" s="58">
        <v>66529207</v>
      </c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  <c r="AN674" s="59">
        <f t="shared" si="89"/>
        <v>66529207</v>
      </c>
      <c r="AO674" s="60"/>
      <c r="AP674" s="61"/>
      <c r="AQ674" s="62">
        <f t="shared" si="90"/>
        <v>0</v>
      </c>
      <c r="AR674" s="146" t="s">
        <v>714</v>
      </c>
      <c r="AS674" s="21" t="s">
        <v>715</v>
      </c>
      <c r="AT674" s="21" t="s">
        <v>716</v>
      </c>
      <c r="AU674" s="64"/>
    </row>
    <row r="675" spans="1:54" x14ac:dyDescent="0.2">
      <c r="A675" s="53" t="s">
        <v>711</v>
      </c>
      <c r="B675" s="53" t="s">
        <v>712</v>
      </c>
      <c r="C675" s="53" t="s">
        <v>88</v>
      </c>
      <c r="D675" s="53" t="s">
        <v>89</v>
      </c>
      <c r="E675" s="53" t="s">
        <v>44</v>
      </c>
      <c r="F675" s="53">
        <v>79634185</v>
      </c>
      <c r="G675" s="53" t="s">
        <v>734</v>
      </c>
      <c r="H675" s="142">
        <v>2484</v>
      </c>
      <c r="I675" s="143">
        <v>10606</v>
      </c>
      <c r="J675" s="53" t="s">
        <v>745</v>
      </c>
      <c r="K675" s="53">
        <v>1805</v>
      </c>
      <c r="L675" s="55">
        <v>44558</v>
      </c>
      <c r="M675" s="144">
        <v>16483765</v>
      </c>
      <c r="N675" s="57">
        <v>0</v>
      </c>
      <c r="O675" s="145">
        <v>16483765</v>
      </c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B675" s="58">
        <v>7065</v>
      </c>
      <c r="AC675" s="58">
        <v>16483765</v>
      </c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  <c r="AN675" s="59">
        <f t="shared" si="89"/>
        <v>16483765</v>
      </c>
      <c r="AO675" s="60"/>
      <c r="AP675" s="61"/>
      <c r="AQ675" s="62">
        <f t="shared" si="90"/>
        <v>0</v>
      </c>
      <c r="AR675" s="146" t="s">
        <v>714</v>
      </c>
      <c r="AS675" s="21" t="s">
        <v>728</v>
      </c>
      <c r="AT675" s="21" t="s">
        <v>729</v>
      </c>
      <c r="AU675" s="64"/>
    </row>
    <row r="676" spans="1:54" x14ac:dyDescent="0.2">
      <c r="A676" s="53" t="s">
        <v>711</v>
      </c>
      <c r="B676" s="53" t="s">
        <v>712</v>
      </c>
      <c r="C676" s="53" t="s">
        <v>88</v>
      </c>
      <c r="D676" s="53" t="s">
        <v>89</v>
      </c>
      <c r="E676" s="53" t="s">
        <v>90</v>
      </c>
      <c r="F676" s="53">
        <v>860047726</v>
      </c>
      <c r="G676" s="53" t="s">
        <v>756</v>
      </c>
      <c r="H676" s="142">
        <v>2484</v>
      </c>
      <c r="I676" s="143">
        <v>10608</v>
      </c>
      <c r="J676" s="53" t="s">
        <v>745</v>
      </c>
      <c r="K676" s="53">
        <v>1804</v>
      </c>
      <c r="L676" s="55">
        <v>44558</v>
      </c>
      <c r="M676" s="144">
        <v>123438700</v>
      </c>
      <c r="N676" s="57">
        <v>0</v>
      </c>
      <c r="O676" s="145">
        <v>123438700</v>
      </c>
      <c r="P676" s="58"/>
      <c r="Q676" s="58"/>
      <c r="R676" s="58"/>
      <c r="S676" s="58"/>
      <c r="T676" s="58"/>
      <c r="U676" s="58"/>
      <c r="V676" s="58"/>
      <c r="W676" s="58"/>
      <c r="X676" s="58">
        <v>4353</v>
      </c>
      <c r="Y676" s="58">
        <v>123438700</v>
      </c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  <c r="AN676" s="59">
        <f t="shared" si="89"/>
        <v>123438700</v>
      </c>
      <c r="AO676" s="60"/>
      <c r="AP676" s="61"/>
      <c r="AQ676" s="62">
        <f t="shared" si="90"/>
        <v>0</v>
      </c>
      <c r="AR676" s="146" t="s">
        <v>714</v>
      </c>
      <c r="AS676" s="21" t="s">
        <v>114</v>
      </c>
      <c r="AT676" s="21" t="s">
        <v>722</v>
      </c>
      <c r="AU676" s="64"/>
    </row>
    <row r="677" spans="1:54" x14ac:dyDescent="0.2">
      <c r="A677" s="53" t="s">
        <v>711</v>
      </c>
      <c r="B677" s="53" t="s">
        <v>712</v>
      </c>
      <c r="C677" s="53" t="s">
        <v>88</v>
      </c>
      <c r="D677" s="53" t="s">
        <v>89</v>
      </c>
      <c r="E677" s="53" t="s">
        <v>90</v>
      </c>
      <c r="F677" s="53">
        <v>901362177</v>
      </c>
      <c r="G677" s="53" t="s">
        <v>753</v>
      </c>
      <c r="H677" s="142">
        <v>2484</v>
      </c>
      <c r="I677" s="143">
        <v>10609</v>
      </c>
      <c r="J677" s="53" t="s">
        <v>745</v>
      </c>
      <c r="K677" s="53">
        <v>1802</v>
      </c>
      <c r="L677" s="55">
        <v>44558</v>
      </c>
      <c r="M677" s="144">
        <v>105053200</v>
      </c>
      <c r="N677" s="57">
        <v>0</v>
      </c>
      <c r="O677" s="145">
        <v>105053200</v>
      </c>
      <c r="P677" s="58"/>
      <c r="Q677" s="58"/>
      <c r="R677" s="58"/>
      <c r="S677" s="58"/>
      <c r="T677" s="58"/>
      <c r="U677" s="58"/>
      <c r="V677" s="58">
        <v>3183</v>
      </c>
      <c r="W677" s="58">
        <v>105053200</v>
      </c>
      <c r="X677" s="58"/>
      <c r="Y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  <c r="AN677" s="59">
        <f t="shared" si="89"/>
        <v>105053200</v>
      </c>
      <c r="AO677" s="60"/>
      <c r="AP677" s="61"/>
      <c r="AQ677" s="62">
        <f t="shared" si="90"/>
        <v>0</v>
      </c>
      <c r="AR677" s="146" t="s">
        <v>714</v>
      </c>
      <c r="AS677" s="21" t="s">
        <v>114</v>
      </c>
      <c r="AT677" s="21" t="s">
        <v>722</v>
      </c>
      <c r="AU677" s="64"/>
    </row>
    <row r="678" spans="1:54" x14ac:dyDescent="0.2">
      <c r="A678" s="53" t="s">
        <v>711</v>
      </c>
      <c r="B678" s="53" t="s">
        <v>712</v>
      </c>
      <c r="C678" s="53" t="s">
        <v>88</v>
      </c>
      <c r="D678" s="53" t="s">
        <v>89</v>
      </c>
      <c r="E678" s="53" t="s">
        <v>90</v>
      </c>
      <c r="F678" s="53">
        <v>900355024</v>
      </c>
      <c r="G678" s="53" t="s">
        <v>757</v>
      </c>
      <c r="H678" s="142">
        <v>2481</v>
      </c>
      <c r="I678" s="143">
        <v>10610</v>
      </c>
      <c r="J678" s="53" t="s">
        <v>745</v>
      </c>
      <c r="K678" s="53">
        <v>1816</v>
      </c>
      <c r="L678" s="55">
        <v>44558</v>
      </c>
      <c r="M678" s="144">
        <v>40722990</v>
      </c>
      <c r="N678" s="57">
        <v>0</v>
      </c>
      <c r="O678" s="145">
        <v>40722990</v>
      </c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B678" s="58">
        <v>7108</v>
      </c>
      <c r="AC678" s="58">
        <v>40722990</v>
      </c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  <c r="AN678" s="59">
        <f t="shared" si="89"/>
        <v>40722990</v>
      </c>
      <c r="AO678" s="60"/>
      <c r="AP678" s="61"/>
      <c r="AQ678" s="62">
        <f t="shared" si="90"/>
        <v>0</v>
      </c>
      <c r="AR678" s="146" t="s">
        <v>714</v>
      </c>
      <c r="AS678" s="21" t="s">
        <v>728</v>
      </c>
      <c r="AT678" s="21" t="s">
        <v>729</v>
      </c>
      <c r="AU678" s="64"/>
    </row>
    <row r="679" spans="1:54" x14ac:dyDescent="0.2">
      <c r="A679" s="53" t="s">
        <v>711</v>
      </c>
      <c r="B679" s="53" t="s">
        <v>712</v>
      </c>
      <c r="C679" s="53" t="s">
        <v>88</v>
      </c>
      <c r="D679" s="53" t="s">
        <v>89</v>
      </c>
      <c r="E679" s="53" t="s">
        <v>90</v>
      </c>
      <c r="F679" s="53">
        <v>900034424</v>
      </c>
      <c r="G679" s="53" t="s">
        <v>758</v>
      </c>
      <c r="H679" s="142">
        <v>2481</v>
      </c>
      <c r="I679" s="143">
        <v>10611</v>
      </c>
      <c r="J679" s="53" t="s">
        <v>745</v>
      </c>
      <c r="K679" s="53">
        <v>1803</v>
      </c>
      <c r="L679" s="55">
        <v>44558</v>
      </c>
      <c r="M679" s="144">
        <v>267441314</v>
      </c>
      <c r="N679" s="57">
        <v>0</v>
      </c>
      <c r="O679" s="145">
        <v>267441314</v>
      </c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B679" s="58"/>
      <c r="AC679" s="58"/>
      <c r="AD679" s="58"/>
      <c r="AE679" s="58"/>
      <c r="AF679" s="58"/>
      <c r="AG679" s="58"/>
      <c r="AH679" s="58">
        <v>11513</v>
      </c>
      <c r="AI679" s="58">
        <v>267441314</v>
      </c>
      <c r="AJ679" s="58"/>
      <c r="AK679" s="58"/>
      <c r="AL679" s="58"/>
      <c r="AM679" s="58"/>
      <c r="AN679" s="59">
        <f t="shared" si="89"/>
        <v>267441314</v>
      </c>
      <c r="AO679" s="60"/>
      <c r="AP679" s="61"/>
      <c r="AQ679" s="62">
        <f t="shared" si="90"/>
        <v>0</v>
      </c>
      <c r="AR679" s="146" t="s">
        <v>714</v>
      </c>
      <c r="AS679" s="21" t="s">
        <v>728</v>
      </c>
      <c r="AT679" s="21" t="s">
        <v>729</v>
      </c>
      <c r="AU679" s="64"/>
    </row>
    <row r="680" spans="1:54" x14ac:dyDescent="0.2">
      <c r="A680" s="53" t="s">
        <v>711</v>
      </c>
      <c r="B680" s="53" t="s">
        <v>712</v>
      </c>
      <c r="C680" s="53" t="s">
        <v>88</v>
      </c>
      <c r="D680" s="53" t="s">
        <v>89</v>
      </c>
      <c r="E680" s="53" t="s">
        <v>90</v>
      </c>
      <c r="F680" s="53">
        <v>900026709</v>
      </c>
      <c r="G680" s="53" t="s">
        <v>759</v>
      </c>
      <c r="H680" s="142">
        <v>2481</v>
      </c>
      <c r="I680" s="143">
        <v>10612</v>
      </c>
      <c r="J680" s="53" t="s">
        <v>745</v>
      </c>
      <c r="K680" s="53">
        <v>1828</v>
      </c>
      <c r="L680" s="55">
        <v>44558</v>
      </c>
      <c r="M680" s="144">
        <v>78750630</v>
      </c>
      <c r="N680" s="57">
        <v>0</v>
      </c>
      <c r="O680" s="145">
        <v>78750630</v>
      </c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B680" s="58"/>
      <c r="AC680" s="58"/>
      <c r="AD680" s="58">
        <v>8390</v>
      </c>
      <c r="AE680" s="58">
        <v>78750630</v>
      </c>
      <c r="AF680" s="58"/>
      <c r="AG680" s="58"/>
      <c r="AH680" s="58"/>
      <c r="AI680" s="58"/>
      <c r="AJ680" s="58"/>
      <c r="AK680" s="58"/>
      <c r="AL680" s="58"/>
      <c r="AM680" s="58"/>
      <c r="AN680" s="59">
        <f t="shared" si="89"/>
        <v>78750630</v>
      </c>
      <c r="AO680" s="60"/>
      <c r="AP680" s="61"/>
      <c r="AQ680" s="62">
        <f t="shared" si="90"/>
        <v>0</v>
      </c>
      <c r="AR680" s="146" t="s">
        <v>714</v>
      </c>
      <c r="AS680" s="21" t="s">
        <v>728</v>
      </c>
      <c r="AT680" s="21" t="s">
        <v>729</v>
      </c>
      <c r="AU680" s="64"/>
    </row>
    <row r="681" spans="1:54" x14ac:dyDescent="0.2">
      <c r="A681" s="53" t="s">
        <v>711</v>
      </c>
      <c r="B681" s="53" t="s">
        <v>712</v>
      </c>
      <c r="C681" s="53" t="s">
        <v>42</v>
      </c>
      <c r="D681" s="53" t="s">
        <v>43</v>
      </c>
      <c r="E681" s="53" t="s">
        <v>90</v>
      </c>
      <c r="F681" s="53">
        <v>800240039</v>
      </c>
      <c r="G681" s="53" t="s">
        <v>760</v>
      </c>
      <c r="H681" s="142">
        <v>3467</v>
      </c>
      <c r="I681" s="143">
        <v>10614</v>
      </c>
      <c r="J681" s="53" t="s">
        <v>98</v>
      </c>
      <c r="K681" s="53">
        <v>1831</v>
      </c>
      <c r="L681" s="55">
        <v>44558</v>
      </c>
      <c r="M681" s="144">
        <v>856800</v>
      </c>
      <c r="N681" s="57">
        <v>0</v>
      </c>
      <c r="O681" s="145">
        <v>856800</v>
      </c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B681" s="58">
        <v>7058</v>
      </c>
      <c r="AC681" s="58">
        <v>856800</v>
      </c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  <c r="AN681" s="59">
        <f t="shared" si="89"/>
        <v>856800</v>
      </c>
      <c r="AO681" s="60"/>
      <c r="AP681" s="61"/>
      <c r="AQ681" s="62">
        <f t="shared" si="90"/>
        <v>0</v>
      </c>
      <c r="AR681" s="146" t="s">
        <v>714</v>
      </c>
      <c r="AS681" s="21" t="s">
        <v>715</v>
      </c>
      <c r="AT681" s="21" t="s">
        <v>716</v>
      </c>
      <c r="AU681" s="64"/>
    </row>
    <row r="682" spans="1:54" x14ac:dyDescent="0.2">
      <c r="A682" s="53" t="s">
        <v>711</v>
      </c>
      <c r="B682" s="53" t="s">
        <v>712</v>
      </c>
      <c r="C682" s="53" t="s">
        <v>42</v>
      </c>
      <c r="D682" s="53" t="s">
        <v>43</v>
      </c>
      <c r="E682" s="53" t="s">
        <v>90</v>
      </c>
      <c r="F682" s="53">
        <v>900261596</v>
      </c>
      <c r="G682" s="53" t="s">
        <v>738</v>
      </c>
      <c r="H682" s="142">
        <v>3493</v>
      </c>
      <c r="I682" s="143">
        <v>10615</v>
      </c>
      <c r="J682" s="53" t="s">
        <v>98</v>
      </c>
      <c r="K682" s="53">
        <v>1833</v>
      </c>
      <c r="L682" s="55">
        <v>44558</v>
      </c>
      <c r="M682" s="144">
        <v>8913100</v>
      </c>
      <c r="N682" s="57">
        <v>0</v>
      </c>
      <c r="O682" s="145">
        <v>8913100</v>
      </c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  <c r="AJ682" s="58"/>
      <c r="AK682" s="58"/>
      <c r="AL682" s="58">
        <v>14615</v>
      </c>
      <c r="AM682" s="58">
        <v>7092400</v>
      </c>
      <c r="AN682" s="59">
        <f t="shared" si="89"/>
        <v>7092400</v>
      </c>
      <c r="AO682" s="60"/>
      <c r="AP682" s="61"/>
      <c r="AQ682" s="62">
        <f t="shared" si="90"/>
        <v>1820700</v>
      </c>
      <c r="AR682" s="146" t="s">
        <v>714</v>
      </c>
      <c r="AS682" s="21" t="s">
        <v>728</v>
      </c>
      <c r="AT682" s="21" t="s">
        <v>729</v>
      </c>
      <c r="AU682" s="64"/>
    </row>
    <row r="683" spans="1:54" x14ac:dyDescent="0.2">
      <c r="A683" s="53" t="s">
        <v>711</v>
      </c>
      <c r="B683" s="53" t="s">
        <v>712</v>
      </c>
      <c r="C683" s="53" t="s">
        <v>88</v>
      </c>
      <c r="D683" s="53" t="s">
        <v>89</v>
      </c>
      <c r="E683" s="53" t="s">
        <v>90</v>
      </c>
      <c r="F683" s="53">
        <v>830071701</v>
      </c>
      <c r="G683" s="53" t="s">
        <v>761</v>
      </c>
      <c r="H683" s="142">
        <v>2481</v>
      </c>
      <c r="I683" s="143">
        <v>10617</v>
      </c>
      <c r="J683" s="53" t="s">
        <v>745</v>
      </c>
      <c r="K683" s="53">
        <v>1832</v>
      </c>
      <c r="L683" s="55">
        <v>44558</v>
      </c>
      <c r="M683" s="144">
        <v>17269280</v>
      </c>
      <c r="N683" s="57">
        <v>0</v>
      </c>
      <c r="O683" s="145">
        <v>17269280</v>
      </c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B683" s="58"/>
      <c r="AC683" s="58"/>
      <c r="AD683" s="58">
        <v>8769</v>
      </c>
      <c r="AE683" s="58">
        <v>17269280</v>
      </c>
      <c r="AF683" s="58"/>
      <c r="AG683" s="58"/>
      <c r="AH683" s="58"/>
      <c r="AI683" s="58"/>
      <c r="AJ683" s="58"/>
      <c r="AK683" s="58"/>
      <c r="AL683" s="58"/>
      <c r="AM683" s="58"/>
      <c r="AN683" s="59">
        <f t="shared" si="89"/>
        <v>17269280</v>
      </c>
      <c r="AO683" s="60"/>
      <c r="AP683" s="61"/>
      <c r="AQ683" s="62">
        <f t="shared" si="90"/>
        <v>0</v>
      </c>
      <c r="AR683" s="146" t="s">
        <v>714</v>
      </c>
      <c r="AS683" s="21" t="s">
        <v>754</v>
      </c>
      <c r="AT683" s="21" t="s">
        <v>755</v>
      </c>
      <c r="AU683" s="64"/>
    </row>
    <row r="684" spans="1:54" x14ac:dyDescent="0.2">
      <c r="A684" s="53" t="s">
        <v>711</v>
      </c>
      <c r="B684" s="53" t="s">
        <v>712</v>
      </c>
      <c r="C684" s="53" t="s">
        <v>88</v>
      </c>
      <c r="D684" s="53" t="s">
        <v>89</v>
      </c>
      <c r="E684" s="53" t="s">
        <v>90</v>
      </c>
      <c r="F684" s="53">
        <v>830145062</v>
      </c>
      <c r="G684" s="53" t="s">
        <v>762</v>
      </c>
      <c r="H684" s="142">
        <v>2481</v>
      </c>
      <c r="I684" s="143">
        <v>10618</v>
      </c>
      <c r="J684" s="53" t="s">
        <v>745</v>
      </c>
      <c r="K684" s="53">
        <v>1830</v>
      </c>
      <c r="L684" s="55">
        <v>44558</v>
      </c>
      <c r="M684" s="144">
        <v>76636000</v>
      </c>
      <c r="N684" s="57">
        <v>0</v>
      </c>
      <c r="O684" s="145">
        <v>76636000</v>
      </c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  <c r="AJ684" s="58"/>
      <c r="AK684" s="58"/>
      <c r="AL684" s="135">
        <v>16470</v>
      </c>
      <c r="AM684" s="58">
        <v>76636000</v>
      </c>
      <c r="AN684" s="59">
        <f t="shared" si="89"/>
        <v>76636000</v>
      </c>
      <c r="AO684" s="60"/>
      <c r="AP684" s="61"/>
      <c r="AQ684" s="62">
        <f t="shared" si="90"/>
        <v>0</v>
      </c>
      <c r="AR684" s="146" t="s">
        <v>714</v>
      </c>
      <c r="AS684" s="21" t="s">
        <v>728</v>
      </c>
      <c r="AT684" s="21" t="s">
        <v>729</v>
      </c>
      <c r="AU684" s="64"/>
    </row>
    <row r="685" spans="1:54" x14ac:dyDescent="0.2">
      <c r="A685" s="53" t="s">
        <v>711</v>
      </c>
      <c r="B685" s="53" t="s">
        <v>712</v>
      </c>
      <c r="C685" s="53" t="s">
        <v>88</v>
      </c>
      <c r="D685" s="53" t="s">
        <v>89</v>
      </c>
      <c r="E685" s="53" t="s">
        <v>90</v>
      </c>
      <c r="F685" s="53">
        <v>860502528</v>
      </c>
      <c r="G685" s="53" t="s">
        <v>763</v>
      </c>
      <c r="H685" s="142">
        <v>2481</v>
      </c>
      <c r="I685" s="143">
        <v>10619</v>
      </c>
      <c r="J685" s="53" t="s">
        <v>745</v>
      </c>
      <c r="K685" s="53">
        <v>1826</v>
      </c>
      <c r="L685" s="55">
        <v>44558</v>
      </c>
      <c r="M685" s="144">
        <v>28676620</v>
      </c>
      <c r="N685" s="57">
        <v>0</v>
      </c>
      <c r="O685" s="145">
        <v>28676620</v>
      </c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B685" s="58"/>
      <c r="AC685" s="58"/>
      <c r="AD685" s="58">
        <v>8765</v>
      </c>
      <c r="AE685" s="58">
        <v>28676620</v>
      </c>
      <c r="AF685" s="58"/>
      <c r="AG685" s="58"/>
      <c r="AH685" s="58"/>
      <c r="AI685" s="58"/>
      <c r="AJ685" s="58"/>
      <c r="AK685" s="58"/>
      <c r="AL685" s="58"/>
      <c r="AM685" s="58"/>
      <c r="AN685" s="59">
        <f t="shared" si="89"/>
        <v>28676620</v>
      </c>
      <c r="AO685" s="60"/>
      <c r="AP685" s="61"/>
      <c r="AQ685" s="62">
        <f t="shared" si="90"/>
        <v>0</v>
      </c>
      <c r="AR685" s="146" t="s">
        <v>714</v>
      </c>
      <c r="AS685" s="21" t="s">
        <v>728</v>
      </c>
      <c r="AT685" s="21" t="s">
        <v>729</v>
      </c>
      <c r="AU685" s="64"/>
    </row>
    <row r="686" spans="1:54" x14ac:dyDescent="0.2">
      <c r="A686" s="53" t="s">
        <v>711</v>
      </c>
      <c r="B686" s="53" t="s">
        <v>712</v>
      </c>
      <c r="C686" s="53" t="s">
        <v>42</v>
      </c>
      <c r="D686" s="53" t="s">
        <v>43</v>
      </c>
      <c r="E686" s="53" t="s">
        <v>90</v>
      </c>
      <c r="F686" s="53">
        <v>830067042</v>
      </c>
      <c r="G686" s="53" t="s">
        <v>764</v>
      </c>
      <c r="H686" s="142">
        <v>3492</v>
      </c>
      <c r="I686" s="143">
        <v>10620</v>
      </c>
      <c r="J686" s="53" t="s">
        <v>96</v>
      </c>
      <c r="K686" s="53">
        <v>1838</v>
      </c>
      <c r="L686" s="55">
        <v>44558</v>
      </c>
      <c r="M686" s="144">
        <v>6800151</v>
      </c>
      <c r="N686" s="57">
        <v>0</v>
      </c>
      <c r="O686" s="145">
        <v>6800151</v>
      </c>
      <c r="P686" s="58"/>
      <c r="Q686" s="58"/>
      <c r="R686" s="58"/>
      <c r="S686" s="58"/>
      <c r="T686" s="58"/>
      <c r="U686" s="58"/>
      <c r="V686" s="58"/>
      <c r="W686" s="58"/>
      <c r="X686" s="58">
        <v>4358</v>
      </c>
      <c r="Y686" s="58">
        <v>6800151</v>
      </c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  <c r="AN686" s="59">
        <f t="shared" si="89"/>
        <v>6800151</v>
      </c>
      <c r="AO686" s="60"/>
      <c r="AP686" s="61"/>
      <c r="AQ686" s="62">
        <f t="shared" si="90"/>
        <v>0</v>
      </c>
      <c r="AR686" s="146" t="s">
        <v>714</v>
      </c>
      <c r="AS686" s="21" t="s">
        <v>728</v>
      </c>
      <c r="AT686" s="21" t="s">
        <v>729</v>
      </c>
      <c r="AU686" s="64"/>
    </row>
    <row r="687" spans="1:54" x14ac:dyDescent="0.2">
      <c r="A687" s="53" t="s">
        <v>711</v>
      </c>
      <c r="B687" s="53" t="s">
        <v>712</v>
      </c>
      <c r="C687" s="53" t="s">
        <v>42</v>
      </c>
      <c r="D687" s="53" t="s">
        <v>43</v>
      </c>
      <c r="E687" s="53" t="s">
        <v>90</v>
      </c>
      <c r="F687" s="53">
        <v>830067042</v>
      </c>
      <c r="G687" s="53" t="s">
        <v>764</v>
      </c>
      <c r="H687" s="142">
        <v>3492</v>
      </c>
      <c r="I687" s="143">
        <v>10620</v>
      </c>
      <c r="J687" s="53" t="s">
        <v>96</v>
      </c>
      <c r="K687" s="53">
        <v>1838</v>
      </c>
      <c r="L687" s="55">
        <v>44558</v>
      </c>
      <c r="M687" s="144">
        <v>22593801</v>
      </c>
      <c r="N687" s="57">
        <v>0</v>
      </c>
      <c r="O687" s="145">
        <v>22593801</v>
      </c>
      <c r="P687" s="58"/>
      <c r="Q687" s="58"/>
      <c r="R687" s="58"/>
      <c r="S687" s="58"/>
      <c r="T687" s="58"/>
      <c r="U687" s="58"/>
      <c r="V687" s="58"/>
      <c r="W687" s="58"/>
      <c r="X687" s="58">
        <v>4358</v>
      </c>
      <c r="Y687" s="58">
        <v>22593801</v>
      </c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  <c r="AN687" s="59">
        <f t="shared" si="89"/>
        <v>22593801</v>
      </c>
      <c r="AO687" s="60"/>
      <c r="AP687" s="61"/>
      <c r="AQ687" s="62">
        <f t="shared" si="90"/>
        <v>0</v>
      </c>
      <c r="AR687" s="146" t="s">
        <v>714</v>
      </c>
      <c r="AS687" s="21" t="s">
        <v>715</v>
      </c>
      <c r="AT687" s="21" t="s">
        <v>716</v>
      </c>
      <c r="AU687" s="64"/>
    </row>
    <row r="688" spans="1:54" x14ac:dyDescent="0.2">
      <c r="A688" s="53" t="s">
        <v>711</v>
      </c>
      <c r="B688" s="53" t="s">
        <v>712</v>
      </c>
      <c r="C688" s="53" t="s">
        <v>42</v>
      </c>
      <c r="D688" s="53" t="s">
        <v>43</v>
      </c>
      <c r="E688" s="53" t="s">
        <v>90</v>
      </c>
      <c r="F688" s="53">
        <v>830044977</v>
      </c>
      <c r="G688" s="53" t="s">
        <v>765</v>
      </c>
      <c r="H688" s="142">
        <v>3409</v>
      </c>
      <c r="I688" s="143">
        <v>10625</v>
      </c>
      <c r="J688" s="53" t="s">
        <v>96</v>
      </c>
      <c r="K688" s="53">
        <v>1841</v>
      </c>
      <c r="L688" s="55">
        <v>44559</v>
      </c>
      <c r="M688" s="144">
        <v>56778960</v>
      </c>
      <c r="N688" s="57">
        <v>0</v>
      </c>
      <c r="O688" s="145">
        <v>56778960</v>
      </c>
      <c r="P688" s="58"/>
      <c r="Q688" s="58"/>
      <c r="R688" s="58">
        <v>460</v>
      </c>
      <c r="S688" s="58">
        <v>56778960</v>
      </c>
      <c r="T688" s="58"/>
      <c r="U688" s="58"/>
      <c r="V688" s="58"/>
      <c r="W688" s="58"/>
      <c r="X688" s="58"/>
      <c r="Y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  <c r="AN688" s="59">
        <f t="shared" si="89"/>
        <v>56778960</v>
      </c>
      <c r="AO688" s="60"/>
      <c r="AP688" s="61"/>
      <c r="AQ688" s="62">
        <f t="shared" si="90"/>
        <v>0</v>
      </c>
      <c r="AR688" s="146" t="s">
        <v>714</v>
      </c>
      <c r="AS688" s="21" t="s">
        <v>715</v>
      </c>
      <c r="AT688" s="21" t="s">
        <v>716</v>
      </c>
      <c r="AU688" s="64"/>
      <c r="BB688" s="93"/>
    </row>
    <row r="689" spans="1:51" x14ac:dyDescent="0.2">
      <c r="A689" s="53" t="s">
        <v>711</v>
      </c>
      <c r="B689" s="53" t="s">
        <v>712</v>
      </c>
      <c r="C689" s="53" t="s">
        <v>42</v>
      </c>
      <c r="D689" s="53" t="s">
        <v>43</v>
      </c>
      <c r="E689" s="53" t="s">
        <v>90</v>
      </c>
      <c r="F689" s="53">
        <v>901239808</v>
      </c>
      <c r="G689" s="53" t="s">
        <v>752</v>
      </c>
      <c r="H689" s="142">
        <v>3498</v>
      </c>
      <c r="I689" s="143">
        <v>10626</v>
      </c>
      <c r="J689" s="53" t="s">
        <v>98</v>
      </c>
      <c r="K689" s="53">
        <v>1844</v>
      </c>
      <c r="L689" s="55">
        <v>44559</v>
      </c>
      <c r="M689" s="144">
        <v>59277630</v>
      </c>
      <c r="N689" s="57">
        <v>0</v>
      </c>
      <c r="O689" s="145">
        <v>59277630</v>
      </c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  <c r="AJ689" s="58"/>
      <c r="AK689" s="58"/>
      <c r="AL689" s="58">
        <v>16154</v>
      </c>
      <c r="AM689" s="58">
        <v>59277630</v>
      </c>
      <c r="AN689" s="59">
        <f t="shared" si="89"/>
        <v>59277630</v>
      </c>
      <c r="AO689" s="60"/>
      <c r="AP689" s="61"/>
      <c r="AQ689" s="62">
        <f t="shared" si="90"/>
        <v>0</v>
      </c>
      <c r="AR689" s="146" t="s">
        <v>714</v>
      </c>
      <c r="AS689" s="21" t="s">
        <v>728</v>
      </c>
      <c r="AT689" s="21" t="s">
        <v>729</v>
      </c>
      <c r="AU689" s="64"/>
    </row>
    <row r="690" spans="1:51" x14ac:dyDescent="0.2">
      <c r="A690" s="53" t="s">
        <v>711</v>
      </c>
      <c r="B690" s="53" t="s">
        <v>712</v>
      </c>
      <c r="C690" s="53" t="s">
        <v>42</v>
      </c>
      <c r="D690" s="53" t="s">
        <v>43</v>
      </c>
      <c r="E690" s="53" t="s">
        <v>90</v>
      </c>
      <c r="F690" s="53">
        <v>901239808</v>
      </c>
      <c r="G690" s="53" t="s">
        <v>752</v>
      </c>
      <c r="H690" s="142">
        <v>3498</v>
      </c>
      <c r="I690" s="143">
        <v>10626</v>
      </c>
      <c r="J690" s="53" t="s">
        <v>98</v>
      </c>
      <c r="K690" s="53">
        <v>1844</v>
      </c>
      <c r="L690" s="55">
        <v>44559</v>
      </c>
      <c r="M690" s="144">
        <v>682217</v>
      </c>
      <c r="N690" s="57">
        <v>0</v>
      </c>
      <c r="O690" s="145">
        <v>682217</v>
      </c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  <c r="AJ690" s="58"/>
      <c r="AK690" s="58"/>
      <c r="AL690" s="58">
        <v>16154</v>
      </c>
      <c r="AM690" s="58">
        <v>682217</v>
      </c>
      <c r="AN690" s="59">
        <f t="shared" si="89"/>
        <v>682217</v>
      </c>
      <c r="AO690" s="60"/>
      <c r="AP690" s="61"/>
      <c r="AQ690" s="62">
        <f t="shared" si="90"/>
        <v>0</v>
      </c>
      <c r="AR690" s="146" t="s">
        <v>714</v>
      </c>
      <c r="AS690" s="21" t="s">
        <v>715</v>
      </c>
      <c r="AT690" s="21" t="s">
        <v>716</v>
      </c>
      <c r="AU690" s="64"/>
    </row>
    <row r="691" spans="1:51" x14ac:dyDescent="0.2">
      <c r="A691" s="53" t="s">
        <v>711</v>
      </c>
      <c r="B691" s="53" t="s">
        <v>712</v>
      </c>
      <c r="C691" s="53" t="s">
        <v>42</v>
      </c>
      <c r="D691" s="53" t="s">
        <v>43</v>
      </c>
      <c r="E691" s="53" t="s">
        <v>90</v>
      </c>
      <c r="F691" s="53">
        <v>901230398</v>
      </c>
      <c r="G691" s="53" t="s">
        <v>766</v>
      </c>
      <c r="H691" s="142">
        <v>3468</v>
      </c>
      <c r="I691" s="143">
        <v>10627</v>
      </c>
      <c r="J691" s="53" t="s">
        <v>98</v>
      </c>
      <c r="K691" s="53">
        <v>1842</v>
      </c>
      <c r="L691" s="55">
        <v>44559</v>
      </c>
      <c r="M691" s="144">
        <v>13328000</v>
      </c>
      <c r="N691" s="57">
        <v>0</v>
      </c>
      <c r="O691" s="145">
        <v>13328000</v>
      </c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B691" s="58"/>
      <c r="AC691" s="58"/>
      <c r="AD691" s="58"/>
      <c r="AE691" s="58"/>
      <c r="AF691" s="58"/>
      <c r="AG691" s="58"/>
      <c r="AH691" s="58">
        <v>11530</v>
      </c>
      <c r="AI691" s="58">
        <v>13328000</v>
      </c>
      <c r="AJ691" s="58"/>
      <c r="AK691" s="58"/>
      <c r="AL691" s="58"/>
      <c r="AM691" s="58"/>
      <c r="AN691" s="59">
        <f t="shared" si="89"/>
        <v>13328000</v>
      </c>
      <c r="AO691" s="60"/>
      <c r="AP691" s="61"/>
      <c r="AQ691" s="62">
        <f t="shared" si="90"/>
        <v>0</v>
      </c>
      <c r="AR691" s="146" t="s">
        <v>714</v>
      </c>
      <c r="AS691" s="21" t="s">
        <v>715</v>
      </c>
      <c r="AT691" s="21" t="s">
        <v>716</v>
      </c>
      <c r="AU691" s="64"/>
    </row>
    <row r="692" spans="1:51" x14ac:dyDescent="0.2">
      <c r="A692" s="53" t="s">
        <v>711</v>
      </c>
      <c r="B692" s="53" t="s">
        <v>712</v>
      </c>
      <c r="C692" s="53" t="s">
        <v>42</v>
      </c>
      <c r="D692" s="53" t="s">
        <v>43</v>
      </c>
      <c r="E692" s="53" t="s">
        <v>90</v>
      </c>
      <c r="F692" s="53">
        <v>901230398</v>
      </c>
      <c r="G692" s="53" t="s">
        <v>766</v>
      </c>
      <c r="H692" s="142">
        <v>3063</v>
      </c>
      <c r="I692" s="143">
        <v>10628</v>
      </c>
      <c r="J692" s="53" t="s">
        <v>98</v>
      </c>
      <c r="K692" s="53">
        <v>1843</v>
      </c>
      <c r="L692" s="55">
        <v>44559</v>
      </c>
      <c r="M692" s="144">
        <v>16065000</v>
      </c>
      <c r="N692" s="57">
        <v>0</v>
      </c>
      <c r="O692" s="145">
        <v>16065000</v>
      </c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B692" s="58"/>
      <c r="AC692" s="58"/>
      <c r="AD692" s="58"/>
      <c r="AE692" s="58"/>
      <c r="AF692" s="58"/>
      <c r="AG692" s="58"/>
      <c r="AH692" s="58">
        <v>11529</v>
      </c>
      <c r="AI692" s="58">
        <v>16065000</v>
      </c>
      <c r="AJ692" s="58"/>
      <c r="AK692" s="58"/>
      <c r="AL692" s="58"/>
      <c r="AM692" s="58"/>
      <c r="AN692" s="59">
        <f t="shared" si="89"/>
        <v>16065000</v>
      </c>
      <c r="AO692" s="60"/>
      <c r="AP692" s="61"/>
      <c r="AQ692" s="62">
        <f t="shared" si="90"/>
        <v>0</v>
      </c>
      <c r="AR692" s="146" t="s">
        <v>714</v>
      </c>
      <c r="AS692" s="21" t="s">
        <v>715</v>
      </c>
      <c r="AT692" s="21" t="s">
        <v>716</v>
      </c>
      <c r="AU692" s="64"/>
    </row>
    <row r="693" spans="1:51" s="125" customFormat="1" ht="17.25" customHeight="1" x14ac:dyDescent="0.2">
      <c r="A693" s="66" t="str">
        <f>+A692</f>
        <v>3-03-001-16-01-17-7821-00</v>
      </c>
      <c r="B693" s="66" t="str">
        <f>+B692</f>
        <v>Fortalecimiento y Dotación de Laboratorios, Talleres, Centros y Aulas de la Universidad Distrital Francisco José de Caldas Bogotá</v>
      </c>
      <c r="C693" s="66"/>
      <c r="D693" s="66"/>
      <c r="E693" s="66"/>
      <c r="F693" s="66"/>
      <c r="G693" s="66"/>
      <c r="H693" s="67"/>
      <c r="I693" s="68"/>
      <c r="J693" s="66"/>
      <c r="K693" s="66"/>
      <c r="L693" s="69"/>
      <c r="M693" s="70"/>
      <c r="N693" s="71" t="str">
        <f>+B693</f>
        <v>Fortalecimiento y Dotación de Laboratorios, Talleres, Centros y Aulas de la Universidad Distrital Francisco José de Caldas Bogotá</v>
      </c>
      <c r="O693" s="72">
        <f>SUM(O625:O692)</f>
        <v>3872183590</v>
      </c>
      <c r="P693" s="72">
        <f t="shared" ref="P693:AQ693" si="91">SUM(P625:P692)</f>
        <v>0</v>
      </c>
      <c r="Q693" s="72">
        <f t="shared" si="91"/>
        <v>0</v>
      </c>
      <c r="R693" s="72">
        <f t="shared" si="91"/>
        <v>460</v>
      </c>
      <c r="S693" s="72">
        <f t="shared" si="91"/>
        <v>56778960</v>
      </c>
      <c r="T693" s="72">
        <f t="shared" si="91"/>
        <v>16955</v>
      </c>
      <c r="U693" s="72">
        <f t="shared" si="91"/>
        <v>448562054</v>
      </c>
      <c r="V693" s="72">
        <f t="shared" si="91"/>
        <v>16935</v>
      </c>
      <c r="W693" s="72">
        <f t="shared" si="91"/>
        <v>166940988</v>
      </c>
      <c r="X693" s="72">
        <f t="shared" si="91"/>
        <v>48322</v>
      </c>
      <c r="Y693" s="72">
        <f t="shared" si="91"/>
        <v>1610137183</v>
      </c>
      <c r="Z693" s="72">
        <f t="shared" si="91"/>
        <v>23902</v>
      </c>
      <c r="AA693" s="72">
        <f t="shared" si="91"/>
        <v>20592010</v>
      </c>
      <c r="AB693" s="72">
        <f t="shared" si="91"/>
        <v>43027</v>
      </c>
      <c r="AC693" s="72">
        <f t="shared" si="91"/>
        <v>220830450</v>
      </c>
      <c r="AD693" s="72">
        <f t="shared" si="91"/>
        <v>101597</v>
      </c>
      <c r="AE693" s="72">
        <f t="shared" si="91"/>
        <v>601067930</v>
      </c>
      <c r="AF693" s="72">
        <f t="shared" si="91"/>
        <v>9532</v>
      </c>
      <c r="AG693" s="72">
        <f t="shared" si="91"/>
        <v>13984680</v>
      </c>
      <c r="AH693" s="72">
        <f t="shared" si="91"/>
        <v>56822</v>
      </c>
      <c r="AI693" s="72">
        <f t="shared" si="91"/>
        <v>411099066</v>
      </c>
      <c r="AJ693" s="72">
        <f t="shared" si="91"/>
        <v>0</v>
      </c>
      <c r="AK693" s="72">
        <f t="shared" si="91"/>
        <v>0</v>
      </c>
      <c r="AL693" s="72">
        <f t="shared" si="91"/>
        <v>143438</v>
      </c>
      <c r="AM693" s="72">
        <f t="shared" si="91"/>
        <v>317903300</v>
      </c>
      <c r="AN693" s="72">
        <f t="shared" si="91"/>
        <v>3867896621</v>
      </c>
      <c r="AO693" s="72">
        <f t="shared" si="91"/>
        <v>89240</v>
      </c>
      <c r="AP693" s="72">
        <f t="shared" si="91"/>
        <v>2</v>
      </c>
      <c r="AQ693" s="72">
        <f t="shared" si="91"/>
        <v>4286967</v>
      </c>
      <c r="AR693" s="63"/>
      <c r="AU693" s="64"/>
      <c r="AW693" s="21"/>
      <c r="AX693" s="21"/>
      <c r="AY693" s="21"/>
    </row>
    <row r="694" spans="1:51" x14ac:dyDescent="0.2">
      <c r="A694" s="53" t="s">
        <v>767</v>
      </c>
      <c r="B694" s="53" t="s">
        <v>768</v>
      </c>
      <c r="C694" s="53" t="s">
        <v>103</v>
      </c>
      <c r="D694" s="79" t="s">
        <v>104</v>
      </c>
      <c r="E694" s="53" t="s">
        <v>90</v>
      </c>
      <c r="F694" s="53">
        <v>899999230</v>
      </c>
      <c r="G694" s="53" t="s">
        <v>146</v>
      </c>
      <c r="H694" s="149">
        <v>3488</v>
      </c>
      <c r="I694" s="150">
        <v>10497</v>
      </c>
      <c r="J694" s="53" t="s">
        <v>46</v>
      </c>
      <c r="K694" s="53">
        <v>162</v>
      </c>
      <c r="L694" s="55">
        <v>44551</v>
      </c>
      <c r="M694" s="151">
        <v>120451923</v>
      </c>
      <c r="N694" s="57">
        <v>0</v>
      </c>
      <c r="O694" s="152">
        <v>120451923</v>
      </c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  <c r="AN694" s="59">
        <f t="shared" si="89"/>
        <v>0</v>
      </c>
      <c r="AO694" s="60"/>
      <c r="AP694" s="61"/>
      <c r="AQ694" s="62">
        <f t="shared" si="90"/>
        <v>120451923</v>
      </c>
      <c r="AR694" s="146" t="s">
        <v>714</v>
      </c>
      <c r="AS694" s="21" t="s">
        <v>114</v>
      </c>
      <c r="AT694" s="21" t="s">
        <v>722</v>
      </c>
      <c r="AU694" s="64"/>
    </row>
    <row r="695" spans="1:51" s="153" customFormat="1" x14ac:dyDescent="0.2">
      <c r="A695" s="53" t="s">
        <v>767</v>
      </c>
      <c r="B695" s="53" t="s">
        <v>768</v>
      </c>
      <c r="C695" s="53" t="s">
        <v>103</v>
      </c>
      <c r="D695" s="79" t="s">
        <v>104</v>
      </c>
      <c r="E695" s="53" t="s">
        <v>90</v>
      </c>
      <c r="F695" s="53">
        <v>899999230</v>
      </c>
      <c r="G695" s="53" t="s">
        <v>146</v>
      </c>
      <c r="H695" s="149">
        <v>3488</v>
      </c>
      <c r="I695" s="150">
        <v>10497</v>
      </c>
      <c r="J695" s="53" t="s">
        <v>46</v>
      </c>
      <c r="K695" s="53">
        <v>162</v>
      </c>
      <c r="L695" s="55">
        <v>44551</v>
      </c>
      <c r="M695" s="151">
        <v>8558784</v>
      </c>
      <c r="N695" s="57">
        <v>0</v>
      </c>
      <c r="O695" s="152">
        <v>8558784</v>
      </c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  <c r="AN695" s="59">
        <f t="shared" si="89"/>
        <v>0</v>
      </c>
      <c r="AO695" s="60"/>
      <c r="AP695" s="61"/>
      <c r="AQ695" s="62">
        <f t="shared" si="90"/>
        <v>8558784</v>
      </c>
      <c r="AR695" s="146" t="s">
        <v>714</v>
      </c>
      <c r="AS695" s="21" t="s">
        <v>769</v>
      </c>
      <c r="AT695" s="21" t="s">
        <v>770</v>
      </c>
      <c r="AU695" s="64"/>
      <c r="AW695" s="21"/>
      <c r="AX695" s="21"/>
      <c r="AY695" s="21"/>
    </row>
    <row r="696" spans="1:51" s="153" customFormat="1" x14ac:dyDescent="0.2">
      <c r="A696" s="53" t="s">
        <v>767</v>
      </c>
      <c r="B696" s="53" t="s">
        <v>768</v>
      </c>
      <c r="C696" s="53" t="s">
        <v>125</v>
      </c>
      <c r="D696" s="79" t="s">
        <v>89</v>
      </c>
      <c r="E696" s="53" t="s">
        <v>90</v>
      </c>
      <c r="F696" s="53">
        <v>830123577</v>
      </c>
      <c r="G696" s="53" t="s">
        <v>771</v>
      </c>
      <c r="H696" s="149">
        <v>3418</v>
      </c>
      <c r="I696" s="150">
        <v>10641</v>
      </c>
      <c r="J696" s="53" t="s">
        <v>772</v>
      </c>
      <c r="K696" s="53">
        <v>1850</v>
      </c>
      <c r="L696" s="55">
        <v>44560</v>
      </c>
      <c r="M696" s="144">
        <v>65687073</v>
      </c>
      <c r="N696" s="57">
        <v>0</v>
      </c>
      <c r="O696" s="152">
        <v>65687073</v>
      </c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B696" s="58"/>
      <c r="AC696" s="58"/>
      <c r="AD696" s="58"/>
      <c r="AE696" s="58"/>
      <c r="AF696" s="58">
        <v>9513</v>
      </c>
      <c r="AG696" s="58">
        <v>65687073</v>
      </c>
      <c r="AH696" s="58"/>
      <c r="AI696" s="58"/>
      <c r="AJ696" s="58"/>
      <c r="AK696" s="58"/>
      <c r="AL696" s="58"/>
      <c r="AM696" s="58"/>
      <c r="AN696" s="59">
        <f t="shared" si="89"/>
        <v>65687073</v>
      </c>
      <c r="AO696" s="60"/>
      <c r="AP696" s="61"/>
      <c r="AQ696" s="62">
        <f t="shared" si="90"/>
        <v>0</v>
      </c>
      <c r="AR696" s="146" t="s">
        <v>714</v>
      </c>
      <c r="AS696" s="21" t="s">
        <v>769</v>
      </c>
      <c r="AT696" s="21" t="s">
        <v>770</v>
      </c>
      <c r="AU696" s="64"/>
      <c r="AW696" s="21"/>
      <c r="AX696" s="21"/>
      <c r="AY696" s="21"/>
    </row>
    <row r="697" spans="1:51" s="153" customFormat="1" x14ac:dyDescent="0.2">
      <c r="A697" s="53" t="s">
        <v>767</v>
      </c>
      <c r="B697" s="53" t="s">
        <v>768</v>
      </c>
      <c r="C697" s="53" t="s">
        <v>125</v>
      </c>
      <c r="D697" s="79" t="s">
        <v>89</v>
      </c>
      <c r="E697" s="53" t="s">
        <v>90</v>
      </c>
      <c r="F697" s="53">
        <v>830123577</v>
      </c>
      <c r="G697" s="53" t="s">
        <v>771</v>
      </c>
      <c r="H697" s="149">
        <v>3418</v>
      </c>
      <c r="I697" s="150">
        <v>10641</v>
      </c>
      <c r="J697" s="53" t="s">
        <v>772</v>
      </c>
      <c r="K697" s="53">
        <v>1850</v>
      </c>
      <c r="L697" s="55">
        <v>44560</v>
      </c>
      <c r="M697" s="151">
        <v>26347996</v>
      </c>
      <c r="N697" s="57">
        <v>0</v>
      </c>
      <c r="O697" s="152">
        <v>26347996</v>
      </c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B697" s="58"/>
      <c r="AC697" s="58"/>
      <c r="AD697" s="58"/>
      <c r="AE697" s="58"/>
      <c r="AF697" s="58">
        <v>9513</v>
      </c>
      <c r="AG697" s="58">
        <v>26347996</v>
      </c>
      <c r="AH697" s="58"/>
      <c r="AI697" s="58"/>
      <c r="AJ697" s="58"/>
      <c r="AK697" s="58"/>
      <c r="AL697" s="58"/>
      <c r="AM697" s="58"/>
      <c r="AN697" s="59">
        <f t="shared" si="89"/>
        <v>26347996</v>
      </c>
      <c r="AO697" s="60"/>
      <c r="AP697" s="61"/>
      <c r="AQ697" s="62">
        <f t="shared" si="90"/>
        <v>0</v>
      </c>
      <c r="AR697" s="146" t="s">
        <v>714</v>
      </c>
      <c r="AS697" s="21" t="s">
        <v>114</v>
      </c>
      <c r="AT697" s="21" t="s">
        <v>722</v>
      </c>
      <c r="AU697" s="64"/>
      <c r="AW697" s="21"/>
      <c r="AX697" s="21"/>
      <c r="AY697" s="21"/>
    </row>
    <row r="698" spans="1:51" s="153" customFormat="1" x14ac:dyDescent="0.2">
      <c r="A698" s="53" t="s">
        <v>767</v>
      </c>
      <c r="B698" s="53" t="s">
        <v>768</v>
      </c>
      <c r="C698" s="53" t="s">
        <v>125</v>
      </c>
      <c r="D698" s="79" t="s">
        <v>89</v>
      </c>
      <c r="E698" s="53" t="s">
        <v>90</v>
      </c>
      <c r="F698" s="53">
        <v>830123577</v>
      </c>
      <c r="G698" s="53" t="s">
        <v>771</v>
      </c>
      <c r="H698" s="149">
        <v>3418</v>
      </c>
      <c r="I698" s="150">
        <v>10641</v>
      </c>
      <c r="J698" s="53" t="s">
        <v>772</v>
      </c>
      <c r="K698" s="53">
        <v>1850</v>
      </c>
      <c r="L698" s="55">
        <v>44560</v>
      </c>
      <c r="M698" s="151">
        <v>25167000</v>
      </c>
      <c r="N698" s="57">
        <v>0</v>
      </c>
      <c r="O698" s="152">
        <v>25167000</v>
      </c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B698" s="58"/>
      <c r="AC698" s="58"/>
      <c r="AD698" s="58"/>
      <c r="AE698" s="58"/>
      <c r="AF698" s="58">
        <v>9513</v>
      </c>
      <c r="AG698" s="58">
        <v>25167000</v>
      </c>
      <c r="AH698" s="58"/>
      <c r="AI698" s="58"/>
      <c r="AJ698" s="58"/>
      <c r="AK698" s="58"/>
      <c r="AL698" s="58"/>
      <c r="AM698" s="58"/>
      <c r="AN698" s="59">
        <f t="shared" si="89"/>
        <v>25167000</v>
      </c>
      <c r="AO698" s="60"/>
      <c r="AP698" s="61"/>
      <c r="AQ698" s="62">
        <f t="shared" si="90"/>
        <v>0</v>
      </c>
      <c r="AR698" s="146" t="s">
        <v>714</v>
      </c>
      <c r="AS698" s="21" t="s">
        <v>728</v>
      </c>
      <c r="AT698" s="21" t="s">
        <v>729</v>
      </c>
      <c r="AU698" s="64"/>
      <c r="AW698" s="21"/>
      <c r="AX698" s="21"/>
      <c r="AY698" s="21"/>
    </row>
    <row r="699" spans="1:51" s="153" customFormat="1" x14ac:dyDescent="0.2">
      <c r="A699" s="53" t="s">
        <v>767</v>
      </c>
      <c r="B699" s="53" t="s">
        <v>768</v>
      </c>
      <c r="C699" s="53" t="s">
        <v>125</v>
      </c>
      <c r="D699" s="79" t="s">
        <v>89</v>
      </c>
      <c r="E699" s="53" t="s">
        <v>90</v>
      </c>
      <c r="F699" s="53">
        <v>901551955</v>
      </c>
      <c r="G699" s="53" t="s">
        <v>773</v>
      </c>
      <c r="H699" s="154">
        <v>3420</v>
      </c>
      <c r="I699" s="155">
        <v>10643</v>
      </c>
      <c r="J699" s="53" t="s">
        <v>578</v>
      </c>
      <c r="K699" s="53">
        <v>1851</v>
      </c>
      <c r="L699" s="55">
        <v>44560</v>
      </c>
      <c r="M699" s="151">
        <v>12756334</v>
      </c>
      <c r="N699" s="57">
        <v>0</v>
      </c>
      <c r="O699" s="152">
        <v>12756334</v>
      </c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B699" s="58"/>
      <c r="AC699" s="58"/>
      <c r="AD699" s="58"/>
      <c r="AE699" s="58"/>
      <c r="AF699" s="58">
        <v>9534</v>
      </c>
      <c r="AG699" s="58">
        <v>12756334</v>
      </c>
      <c r="AH699" s="58"/>
      <c r="AI699" s="58"/>
      <c r="AJ699" s="58"/>
      <c r="AK699" s="58"/>
      <c r="AL699" s="58"/>
      <c r="AM699" s="58"/>
      <c r="AN699" s="59">
        <f t="shared" si="89"/>
        <v>12756334</v>
      </c>
      <c r="AO699" s="60"/>
      <c r="AP699" s="61"/>
      <c r="AQ699" s="62">
        <f t="shared" si="90"/>
        <v>0</v>
      </c>
      <c r="AR699" s="146" t="s">
        <v>714</v>
      </c>
      <c r="AS699" s="21" t="s">
        <v>114</v>
      </c>
      <c r="AT699" s="21" t="s">
        <v>722</v>
      </c>
      <c r="AU699" s="64"/>
      <c r="AW699" s="21"/>
      <c r="AX699" s="21"/>
      <c r="AY699" s="21"/>
    </row>
    <row r="700" spans="1:51" s="125" customFormat="1" ht="17.25" customHeight="1" x14ac:dyDescent="0.2">
      <c r="A700" s="66" t="str">
        <f>+A699</f>
        <v>3-03-001-16-01-17-7866-00</v>
      </c>
      <c r="B700" s="66" t="str">
        <f>+B699</f>
        <v>Fortalecimiento a la Promoción para la Excelencia Académica.</v>
      </c>
      <c r="C700" s="66"/>
      <c r="D700" s="66"/>
      <c r="E700" s="66"/>
      <c r="F700" s="66"/>
      <c r="G700" s="66"/>
      <c r="H700" s="67"/>
      <c r="I700" s="68"/>
      <c r="J700" s="66"/>
      <c r="K700" s="66"/>
      <c r="L700" s="69"/>
      <c r="M700" s="70"/>
      <c r="N700" s="71" t="str">
        <f>+B700</f>
        <v>Fortalecimiento a la Promoción para la Excelencia Académica.</v>
      </c>
      <c r="O700" s="72">
        <f>SUM(O694:O699)</f>
        <v>258969110</v>
      </c>
      <c r="P700" s="72">
        <f t="shared" ref="P700:AQ700" si="92">SUM(P694:P699)</f>
        <v>0</v>
      </c>
      <c r="Q700" s="72">
        <f t="shared" si="92"/>
        <v>0</v>
      </c>
      <c r="R700" s="72">
        <f t="shared" si="92"/>
        <v>0</v>
      </c>
      <c r="S700" s="72">
        <f t="shared" si="92"/>
        <v>0</v>
      </c>
      <c r="T700" s="72">
        <f t="shared" si="92"/>
        <v>0</v>
      </c>
      <c r="U700" s="72">
        <f t="shared" si="92"/>
        <v>0</v>
      </c>
      <c r="V700" s="72">
        <f t="shared" si="92"/>
        <v>0</v>
      </c>
      <c r="W700" s="72">
        <f t="shared" si="92"/>
        <v>0</v>
      </c>
      <c r="X700" s="72">
        <f t="shared" si="92"/>
        <v>0</v>
      </c>
      <c r="Y700" s="72">
        <f t="shared" si="92"/>
        <v>0</v>
      </c>
      <c r="Z700" s="72">
        <f t="shared" si="92"/>
        <v>0</v>
      </c>
      <c r="AA700" s="72">
        <f t="shared" si="92"/>
        <v>0</v>
      </c>
      <c r="AB700" s="72">
        <f t="shared" si="92"/>
        <v>0</v>
      </c>
      <c r="AC700" s="72">
        <f t="shared" si="92"/>
        <v>0</v>
      </c>
      <c r="AD700" s="72">
        <f t="shared" si="92"/>
        <v>0</v>
      </c>
      <c r="AE700" s="72">
        <f t="shared" si="92"/>
        <v>0</v>
      </c>
      <c r="AF700" s="72">
        <f t="shared" si="92"/>
        <v>38073</v>
      </c>
      <c r="AG700" s="72">
        <f t="shared" si="92"/>
        <v>129958403</v>
      </c>
      <c r="AH700" s="72">
        <f t="shared" si="92"/>
        <v>0</v>
      </c>
      <c r="AI700" s="72">
        <f t="shared" si="92"/>
        <v>0</v>
      </c>
      <c r="AJ700" s="72">
        <f t="shared" si="92"/>
        <v>0</v>
      </c>
      <c r="AK700" s="72">
        <f t="shared" si="92"/>
        <v>0</v>
      </c>
      <c r="AL700" s="72">
        <f t="shared" si="92"/>
        <v>0</v>
      </c>
      <c r="AM700" s="72">
        <f t="shared" si="92"/>
        <v>0</v>
      </c>
      <c r="AN700" s="72">
        <f t="shared" si="92"/>
        <v>129958403</v>
      </c>
      <c r="AO700" s="72">
        <f t="shared" si="92"/>
        <v>0</v>
      </c>
      <c r="AP700" s="72">
        <f t="shared" si="92"/>
        <v>0</v>
      </c>
      <c r="AQ700" s="72">
        <f t="shared" si="92"/>
        <v>129010707</v>
      </c>
      <c r="AR700" s="63"/>
      <c r="AT700" s="130"/>
      <c r="AU700" s="64"/>
      <c r="AW700" s="21"/>
      <c r="AX700" s="21"/>
      <c r="AY700" s="21"/>
    </row>
    <row r="701" spans="1:51" s="153" customFormat="1" x14ac:dyDescent="0.2">
      <c r="A701" s="53" t="s">
        <v>774</v>
      </c>
      <c r="B701" s="53" t="s">
        <v>775</v>
      </c>
      <c r="C701" s="53" t="s">
        <v>125</v>
      </c>
      <c r="D701" s="53" t="s">
        <v>549</v>
      </c>
      <c r="E701" s="53" t="s">
        <v>90</v>
      </c>
      <c r="F701" s="53">
        <v>444444261</v>
      </c>
      <c r="G701" s="53" t="s">
        <v>776</v>
      </c>
      <c r="H701" s="148">
        <v>709</v>
      </c>
      <c r="I701" s="156">
        <v>2174</v>
      </c>
      <c r="J701" s="53" t="s">
        <v>98</v>
      </c>
      <c r="K701" s="53">
        <v>657</v>
      </c>
      <c r="L701" s="55">
        <v>44251</v>
      </c>
      <c r="M701" s="144">
        <v>1100000</v>
      </c>
      <c r="N701" s="57">
        <v>440427</v>
      </c>
      <c r="O701" s="157">
        <v>659573</v>
      </c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  <c r="AN701" s="59">
        <f t="shared" si="89"/>
        <v>0</v>
      </c>
      <c r="AO701" s="60">
        <v>44833</v>
      </c>
      <c r="AP701" s="61">
        <v>659573</v>
      </c>
      <c r="AQ701" s="62">
        <f t="shared" si="90"/>
        <v>0</v>
      </c>
      <c r="AR701" s="146" t="s">
        <v>714</v>
      </c>
      <c r="AS701" s="21" t="s">
        <v>715</v>
      </c>
      <c r="AT701" s="21" t="s">
        <v>716</v>
      </c>
      <c r="AU701" s="64"/>
      <c r="AW701" s="21"/>
      <c r="AX701" s="21"/>
      <c r="AY701" s="21"/>
    </row>
    <row r="702" spans="1:51" ht="15" customHeight="1" x14ac:dyDescent="0.2">
      <c r="A702" s="53" t="s">
        <v>774</v>
      </c>
      <c r="B702" s="53" t="s">
        <v>775</v>
      </c>
      <c r="C702" s="53" t="s">
        <v>125</v>
      </c>
      <c r="D702" s="53" t="s">
        <v>549</v>
      </c>
      <c r="E702" s="53" t="s">
        <v>90</v>
      </c>
      <c r="F702" s="53">
        <v>444444281</v>
      </c>
      <c r="G702" s="53" t="s">
        <v>777</v>
      </c>
      <c r="H702" s="148">
        <v>710</v>
      </c>
      <c r="I702" s="156">
        <v>2175</v>
      </c>
      <c r="J702" s="53" t="s">
        <v>98</v>
      </c>
      <c r="K702" s="53">
        <v>656</v>
      </c>
      <c r="L702" s="55">
        <v>44251</v>
      </c>
      <c r="M702" s="144">
        <v>4100000</v>
      </c>
      <c r="N702" s="57">
        <v>3519750</v>
      </c>
      <c r="O702" s="157">
        <v>580250</v>
      </c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  <c r="AN702" s="59">
        <f t="shared" si="89"/>
        <v>0</v>
      </c>
      <c r="AO702" s="60">
        <v>44833</v>
      </c>
      <c r="AP702" s="61">
        <v>580250</v>
      </c>
      <c r="AQ702" s="62">
        <f t="shared" si="90"/>
        <v>0</v>
      </c>
      <c r="AR702" s="146" t="s">
        <v>714</v>
      </c>
      <c r="AS702" s="21" t="s">
        <v>715</v>
      </c>
      <c r="AT702" s="21" t="s">
        <v>716</v>
      </c>
      <c r="AU702" s="64"/>
    </row>
    <row r="703" spans="1:51" ht="15" customHeight="1" x14ac:dyDescent="0.2">
      <c r="A703" s="53" t="s">
        <v>774</v>
      </c>
      <c r="B703" s="53" t="s">
        <v>775</v>
      </c>
      <c r="C703" s="53" t="s">
        <v>125</v>
      </c>
      <c r="D703" s="53" t="s">
        <v>549</v>
      </c>
      <c r="E703" s="53" t="s">
        <v>90</v>
      </c>
      <c r="F703" s="53">
        <v>444444261</v>
      </c>
      <c r="G703" s="53" t="s">
        <v>776</v>
      </c>
      <c r="H703" s="148">
        <v>804</v>
      </c>
      <c r="I703" s="156">
        <v>2325</v>
      </c>
      <c r="J703" s="53" t="s">
        <v>98</v>
      </c>
      <c r="K703" s="53">
        <v>794</v>
      </c>
      <c r="L703" s="55">
        <v>44260</v>
      </c>
      <c r="M703" s="144">
        <v>1600000</v>
      </c>
      <c r="N703" s="57">
        <v>1006500</v>
      </c>
      <c r="O703" s="157">
        <v>593500</v>
      </c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  <c r="AN703" s="59">
        <f t="shared" si="89"/>
        <v>0</v>
      </c>
      <c r="AO703" s="60">
        <v>44679</v>
      </c>
      <c r="AP703" s="61">
        <v>593500</v>
      </c>
      <c r="AQ703" s="62">
        <f t="shared" si="90"/>
        <v>0</v>
      </c>
      <c r="AR703" s="146" t="s">
        <v>714</v>
      </c>
      <c r="AS703" s="21" t="s">
        <v>715</v>
      </c>
      <c r="AT703" s="21" t="s">
        <v>716</v>
      </c>
      <c r="AU703" s="64"/>
    </row>
    <row r="704" spans="1:51" x14ac:dyDescent="0.2">
      <c r="A704" s="53" t="s">
        <v>774</v>
      </c>
      <c r="B704" s="53" t="s">
        <v>775</v>
      </c>
      <c r="C704" s="53" t="s">
        <v>125</v>
      </c>
      <c r="D704" s="53" t="s">
        <v>549</v>
      </c>
      <c r="E704" s="53" t="s">
        <v>90</v>
      </c>
      <c r="F704" s="53">
        <v>444444293</v>
      </c>
      <c r="G704" s="53" t="s">
        <v>778</v>
      </c>
      <c r="H704" s="148">
        <v>806</v>
      </c>
      <c r="I704" s="156">
        <v>2326</v>
      </c>
      <c r="J704" s="53" t="s">
        <v>98</v>
      </c>
      <c r="K704" s="53">
        <v>793</v>
      </c>
      <c r="L704" s="55">
        <v>44260</v>
      </c>
      <c r="M704" s="144">
        <v>5000000</v>
      </c>
      <c r="N704" s="57">
        <v>4044199</v>
      </c>
      <c r="O704" s="157">
        <v>955801</v>
      </c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  <c r="AN704" s="59">
        <f t="shared" si="89"/>
        <v>0</v>
      </c>
      <c r="AO704" s="60">
        <v>44679</v>
      </c>
      <c r="AP704" s="61">
        <v>955801</v>
      </c>
      <c r="AQ704" s="62">
        <f t="shared" si="90"/>
        <v>0</v>
      </c>
      <c r="AR704" s="146" t="s">
        <v>714</v>
      </c>
      <c r="AS704" s="21" t="s">
        <v>715</v>
      </c>
      <c r="AT704" s="21" t="s">
        <v>716</v>
      </c>
      <c r="AU704" s="64"/>
    </row>
    <row r="705" spans="1:47" ht="15" customHeight="1" x14ac:dyDescent="0.2">
      <c r="A705" s="53" t="s">
        <v>774</v>
      </c>
      <c r="B705" s="53" t="s">
        <v>775</v>
      </c>
      <c r="C705" s="53" t="s">
        <v>125</v>
      </c>
      <c r="D705" s="53" t="s">
        <v>549</v>
      </c>
      <c r="E705" s="53" t="s">
        <v>90</v>
      </c>
      <c r="F705" s="53">
        <v>444444197</v>
      </c>
      <c r="G705" s="53" t="s">
        <v>779</v>
      </c>
      <c r="H705" s="148">
        <v>809</v>
      </c>
      <c r="I705" s="156">
        <v>2328</v>
      </c>
      <c r="J705" s="53" t="s">
        <v>98</v>
      </c>
      <c r="K705" s="53">
        <v>795</v>
      </c>
      <c r="L705" s="55">
        <v>44260</v>
      </c>
      <c r="M705" s="144">
        <v>37500000</v>
      </c>
      <c r="N705" s="57">
        <v>37244907</v>
      </c>
      <c r="O705" s="157">
        <v>255093</v>
      </c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  <c r="AN705" s="59">
        <f t="shared" si="89"/>
        <v>0</v>
      </c>
      <c r="AO705" s="60">
        <v>44679</v>
      </c>
      <c r="AP705" s="61">
        <v>255093</v>
      </c>
      <c r="AQ705" s="62">
        <f t="shared" si="90"/>
        <v>0</v>
      </c>
      <c r="AR705" s="146" t="s">
        <v>714</v>
      </c>
      <c r="AS705" s="21" t="s">
        <v>715</v>
      </c>
      <c r="AT705" s="21" t="s">
        <v>716</v>
      </c>
      <c r="AU705" s="64"/>
    </row>
    <row r="706" spans="1:47" ht="15" customHeight="1" x14ac:dyDescent="0.2">
      <c r="A706" s="53" t="s">
        <v>774</v>
      </c>
      <c r="B706" s="53" t="s">
        <v>775</v>
      </c>
      <c r="C706" s="53" t="s">
        <v>125</v>
      </c>
      <c r="D706" s="53" t="s">
        <v>549</v>
      </c>
      <c r="E706" s="53" t="s">
        <v>44</v>
      </c>
      <c r="F706" s="53">
        <v>1032401337</v>
      </c>
      <c r="G706" s="53" t="s">
        <v>780</v>
      </c>
      <c r="H706" s="148">
        <v>945</v>
      </c>
      <c r="I706" s="156">
        <v>2713</v>
      </c>
      <c r="J706" s="53" t="s">
        <v>98</v>
      </c>
      <c r="K706" s="53">
        <v>901</v>
      </c>
      <c r="L706" s="55">
        <v>44278</v>
      </c>
      <c r="M706" s="144">
        <v>4750000</v>
      </c>
      <c r="N706" s="57">
        <v>4749999</v>
      </c>
      <c r="O706" s="157">
        <v>1</v>
      </c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  <c r="AN706" s="59">
        <f t="shared" si="89"/>
        <v>0</v>
      </c>
      <c r="AO706" s="60">
        <v>44620</v>
      </c>
      <c r="AP706" s="61">
        <v>1</v>
      </c>
      <c r="AQ706" s="62">
        <f t="shared" si="90"/>
        <v>0</v>
      </c>
      <c r="AR706" s="146" t="s">
        <v>714</v>
      </c>
      <c r="AS706" s="21" t="s">
        <v>715</v>
      </c>
      <c r="AT706" s="21" t="s">
        <v>716</v>
      </c>
      <c r="AU706" s="64"/>
    </row>
    <row r="707" spans="1:47" ht="15" customHeight="1" x14ac:dyDescent="0.2">
      <c r="A707" s="53" t="s">
        <v>774</v>
      </c>
      <c r="B707" s="53" t="s">
        <v>775</v>
      </c>
      <c r="C707" s="53" t="s">
        <v>125</v>
      </c>
      <c r="D707" s="53" t="s">
        <v>549</v>
      </c>
      <c r="E707" s="53" t="s">
        <v>44</v>
      </c>
      <c r="F707" s="53">
        <v>19168454</v>
      </c>
      <c r="G707" s="53" t="s">
        <v>781</v>
      </c>
      <c r="H707" s="148">
        <v>1325</v>
      </c>
      <c r="I707" s="156">
        <v>4027</v>
      </c>
      <c r="J707" s="53" t="s">
        <v>92</v>
      </c>
      <c r="K707" s="53">
        <v>1017</v>
      </c>
      <c r="L707" s="55">
        <v>44301</v>
      </c>
      <c r="M707" s="144">
        <v>36219907</v>
      </c>
      <c r="N707" s="57">
        <v>35523370</v>
      </c>
      <c r="O707" s="157">
        <v>696537</v>
      </c>
      <c r="P707" s="58"/>
      <c r="Q707" s="58"/>
      <c r="R707" s="58">
        <v>32</v>
      </c>
      <c r="S707" s="58">
        <v>696537</v>
      </c>
      <c r="T707" s="58"/>
      <c r="U707" s="58"/>
      <c r="V707" s="58"/>
      <c r="W707" s="58"/>
      <c r="X707" s="58"/>
      <c r="Y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  <c r="AN707" s="59">
        <f t="shared" si="89"/>
        <v>696537</v>
      </c>
      <c r="AO707" s="60"/>
      <c r="AP707" s="61"/>
      <c r="AQ707" s="62">
        <f t="shared" si="90"/>
        <v>0</v>
      </c>
      <c r="AR707" s="146" t="s">
        <v>714</v>
      </c>
      <c r="AS707" s="21" t="s">
        <v>715</v>
      </c>
      <c r="AT707" s="21" t="s">
        <v>716</v>
      </c>
      <c r="AU707" s="64"/>
    </row>
    <row r="708" spans="1:47" ht="15" customHeight="1" x14ac:dyDescent="0.2">
      <c r="A708" s="53" t="s">
        <v>774</v>
      </c>
      <c r="B708" s="53" t="s">
        <v>775</v>
      </c>
      <c r="C708" s="53" t="s">
        <v>125</v>
      </c>
      <c r="D708" s="53" t="s">
        <v>549</v>
      </c>
      <c r="E708" s="53" t="s">
        <v>44</v>
      </c>
      <c r="F708" s="53">
        <v>1026284185</v>
      </c>
      <c r="G708" s="53" t="s">
        <v>782</v>
      </c>
      <c r="H708" s="148">
        <v>1326</v>
      </c>
      <c r="I708" s="156">
        <v>4116</v>
      </c>
      <c r="J708" s="53" t="s">
        <v>92</v>
      </c>
      <c r="K708" s="53">
        <v>1056</v>
      </c>
      <c r="L708" s="55">
        <v>44308</v>
      </c>
      <c r="M708" s="144">
        <v>36219907</v>
      </c>
      <c r="N708" s="57">
        <v>34687526</v>
      </c>
      <c r="O708" s="157">
        <v>1532381</v>
      </c>
      <c r="P708" s="58"/>
      <c r="Q708" s="58"/>
      <c r="R708" s="58">
        <v>31</v>
      </c>
      <c r="S708" s="58">
        <v>1532381</v>
      </c>
      <c r="T708" s="58"/>
      <c r="U708" s="58"/>
      <c r="V708" s="58"/>
      <c r="W708" s="58"/>
      <c r="X708" s="58"/>
      <c r="Y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  <c r="AN708" s="59">
        <f t="shared" si="89"/>
        <v>1532381</v>
      </c>
      <c r="AO708" s="60"/>
      <c r="AP708" s="61"/>
      <c r="AQ708" s="62">
        <f t="shared" si="90"/>
        <v>0</v>
      </c>
      <c r="AR708" s="146" t="s">
        <v>714</v>
      </c>
      <c r="AS708" s="21" t="s">
        <v>715</v>
      </c>
      <c r="AT708" s="21" t="s">
        <v>716</v>
      </c>
      <c r="AU708" s="64"/>
    </row>
    <row r="709" spans="1:47" ht="15" customHeight="1" x14ac:dyDescent="0.2">
      <c r="A709" s="53" t="s">
        <v>774</v>
      </c>
      <c r="B709" s="53" t="s">
        <v>775</v>
      </c>
      <c r="C709" s="53" t="s">
        <v>125</v>
      </c>
      <c r="D709" s="53" t="s">
        <v>549</v>
      </c>
      <c r="E709" s="53" t="s">
        <v>44</v>
      </c>
      <c r="F709" s="53">
        <v>1023867324</v>
      </c>
      <c r="G709" s="53" t="s">
        <v>783</v>
      </c>
      <c r="H709" s="148">
        <v>1367</v>
      </c>
      <c r="I709" s="156">
        <v>4127</v>
      </c>
      <c r="J709" s="53" t="s">
        <v>92</v>
      </c>
      <c r="K709" s="53">
        <v>1069</v>
      </c>
      <c r="L709" s="55">
        <v>44309</v>
      </c>
      <c r="M709" s="144">
        <v>22622297</v>
      </c>
      <c r="N709" s="57">
        <v>22531445</v>
      </c>
      <c r="O709" s="157">
        <v>90852</v>
      </c>
      <c r="P709" s="58"/>
      <c r="Q709" s="58"/>
      <c r="R709" s="58">
        <v>38</v>
      </c>
      <c r="S709" s="58">
        <v>90852</v>
      </c>
      <c r="T709" s="58"/>
      <c r="U709" s="58"/>
      <c r="V709" s="58"/>
      <c r="W709" s="58"/>
      <c r="X709" s="58"/>
      <c r="Y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  <c r="AN709" s="59">
        <f t="shared" si="89"/>
        <v>90852</v>
      </c>
      <c r="AO709" s="60"/>
      <c r="AP709" s="61"/>
      <c r="AQ709" s="62">
        <f t="shared" si="90"/>
        <v>0</v>
      </c>
      <c r="AR709" s="146" t="s">
        <v>714</v>
      </c>
      <c r="AS709" s="21" t="s">
        <v>715</v>
      </c>
      <c r="AT709" s="21" t="s">
        <v>716</v>
      </c>
      <c r="AU709" s="64"/>
    </row>
    <row r="710" spans="1:47" ht="15" customHeight="1" x14ac:dyDescent="0.2">
      <c r="A710" s="53" t="s">
        <v>774</v>
      </c>
      <c r="B710" s="53" t="s">
        <v>775</v>
      </c>
      <c r="C710" s="53" t="s">
        <v>125</v>
      </c>
      <c r="D710" s="53" t="s">
        <v>549</v>
      </c>
      <c r="E710" s="53" t="s">
        <v>90</v>
      </c>
      <c r="F710" s="53">
        <v>444444282</v>
      </c>
      <c r="G710" s="53" t="s">
        <v>784</v>
      </c>
      <c r="H710" s="148">
        <v>1376</v>
      </c>
      <c r="I710" s="156">
        <v>4128</v>
      </c>
      <c r="J710" s="53" t="s">
        <v>98</v>
      </c>
      <c r="K710" s="53">
        <v>1074</v>
      </c>
      <c r="L710" s="55">
        <v>44309</v>
      </c>
      <c r="M710" s="144">
        <v>3000000</v>
      </c>
      <c r="N710" s="57">
        <v>2759302</v>
      </c>
      <c r="O710" s="157">
        <v>240698</v>
      </c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  <c r="AN710" s="59">
        <f t="shared" si="89"/>
        <v>0</v>
      </c>
      <c r="AO710" s="60">
        <v>44679</v>
      </c>
      <c r="AP710" s="61">
        <v>240698</v>
      </c>
      <c r="AQ710" s="62">
        <f t="shared" si="90"/>
        <v>0</v>
      </c>
      <c r="AR710" s="146" t="s">
        <v>714</v>
      </c>
      <c r="AS710" s="21" t="s">
        <v>715</v>
      </c>
      <c r="AT710" s="21" t="s">
        <v>716</v>
      </c>
      <c r="AU710" s="64"/>
    </row>
    <row r="711" spans="1:47" ht="15" customHeight="1" x14ac:dyDescent="0.2">
      <c r="A711" s="53" t="s">
        <v>774</v>
      </c>
      <c r="B711" s="53" t="s">
        <v>775</v>
      </c>
      <c r="C711" s="53" t="s">
        <v>125</v>
      </c>
      <c r="D711" s="53" t="s">
        <v>549</v>
      </c>
      <c r="E711" s="53" t="s">
        <v>44</v>
      </c>
      <c r="F711" s="53">
        <v>1030672250</v>
      </c>
      <c r="G711" s="53" t="s">
        <v>785</v>
      </c>
      <c r="H711" s="148">
        <v>1368</v>
      </c>
      <c r="I711" s="156">
        <v>4131</v>
      </c>
      <c r="J711" s="53" t="s">
        <v>92</v>
      </c>
      <c r="K711" s="53">
        <v>1066</v>
      </c>
      <c r="L711" s="55">
        <v>44309</v>
      </c>
      <c r="M711" s="144">
        <v>22622297</v>
      </c>
      <c r="N711" s="57">
        <v>22531445</v>
      </c>
      <c r="O711" s="157">
        <v>90852</v>
      </c>
      <c r="P711" s="58"/>
      <c r="Q711" s="58"/>
      <c r="R711" s="58">
        <v>37</v>
      </c>
      <c r="S711" s="58">
        <v>90852</v>
      </c>
      <c r="T711" s="58"/>
      <c r="U711" s="58"/>
      <c r="V711" s="58"/>
      <c r="W711" s="58"/>
      <c r="X711" s="58"/>
      <c r="Y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  <c r="AN711" s="59">
        <f t="shared" si="89"/>
        <v>90852</v>
      </c>
      <c r="AO711" s="60"/>
      <c r="AP711" s="61"/>
      <c r="AQ711" s="62">
        <f t="shared" si="90"/>
        <v>0</v>
      </c>
      <c r="AR711" s="146" t="s">
        <v>714</v>
      </c>
      <c r="AS711" s="21" t="s">
        <v>715</v>
      </c>
      <c r="AT711" s="21" t="s">
        <v>716</v>
      </c>
      <c r="AU711" s="64"/>
    </row>
    <row r="712" spans="1:47" ht="15" customHeight="1" x14ac:dyDescent="0.2">
      <c r="A712" s="53" t="s">
        <v>774</v>
      </c>
      <c r="B712" s="53" t="s">
        <v>775</v>
      </c>
      <c r="C712" s="53" t="s">
        <v>125</v>
      </c>
      <c r="D712" s="53" t="s">
        <v>549</v>
      </c>
      <c r="E712" s="53" t="s">
        <v>44</v>
      </c>
      <c r="F712" s="53">
        <v>1031179262</v>
      </c>
      <c r="G712" s="53" t="s">
        <v>786</v>
      </c>
      <c r="H712" s="148">
        <v>1327</v>
      </c>
      <c r="I712" s="156">
        <v>4187</v>
      </c>
      <c r="J712" s="53" t="s">
        <v>92</v>
      </c>
      <c r="K712" s="53">
        <v>1104</v>
      </c>
      <c r="L712" s="55">
        <v>44319</v>
      </c>
      <c r="M712" s="144">
        <v>14990679</v>
      </c>
      <c r="N712" s="57">
        <v>8858129</v>
      </c>
      <c r="O712" s="157">
        <v>6132550</v>
      </c>
      <c r="P712" s="58"/>
      <c r="Q712" s="58"/>
      <c r="R712" s="58">
        <v>42</v>
      </c>
      <c r="S712" s="58">
        <v>2271315</v>
      </c>
      <c r="T712" s="58">
        <v>1369</v>
      </c>
      <c r="U712" s="58">
        <v>2271315</v>
      </c>
      <c r="V712" s="58">
        <v>3504</v>
      </c>
      <c r="W712" s="58">
        <v>1589920</v>
      </c>
      <c r="X712" s="58"/>
      <c r="Y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  <c r="AN712" s="59">
        <f t="shared" si="89"/>
        <v>6132550</v>
      </c>
      <c r="AO712" s="60"/>
      <c r="AP712" s="61"/>
      <c r="AQ712" s="62">
        <f t="shared" si="90"/>
        <v>0</v>
      </c>
      <c r="AR712" s="146" t="s">
        <v>714</v>
      </c>
      <c r="AS712" s="21" t="s">
        <v>715</v>
      </c>
      <c r="AT712" s="21" t="s">
        <v>716</v>
      </c>
      <c r="AU712" s="64"/>
    </row>
    <row r="713" spans="1:47" ht="15" customHeight="1" x14ac:dyDescent="0.2">
      <c r="A713" s="53" t="s">
        <v>774</v>
      </c>
      <c r="B713" s="53" t="s">
        <v>775</v>
      </c>
      <c r="C713" s="53" t="s">
        <v>125</v>
      </c>
      <c r="D713" s="53" t="s">
        <v>549</v>
      </c>
      <c r="E713" s="53" t="s">
        <v>90</v>
      </c>
      <c r="F713" s="53">
        <v>850461928</v>
      </c>
      <c r="G713" s="53" t="s">
        <v>787</v>
      </c>
      <c r="H713" s="148">
        <v>1449</v>
      </c>
      <c r="I713" s="156">
        <v>4188</v>
      </c>
      <c r="J713" s="53" t="s">
        <v>98</v>
      </c>
      <c r="K713" s="53">
        <v>1109</v>
      </c>
      <c r="L713" s="55">
        <v>44319</v>
      </c>
      <c r="M713" s="144">
        <v>6500000</v>
      </c>
      <c r="N713" s="57">
        <v>5677500</v>
      </c>
      <c r="O713" s="157">
        <v>822500</v>
      </c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  <c r="AN713" s="59">
        <f t="shared" si="89"/>
        <v>0</v>
      </c>
      <c r="AO713" s="60">
        <v>44833</v>
      </c>
      <c r="AP713" s="61">
        <v>822500</v>
      </c>
      <c r="AQ713" s="62">
        <f t="shared" si="90"/>
        <v>0</v>
      </c>
      <c r="AR713" s="146" t="s">
        <v>714</v>
      </c>
      <c r="AS713" s="21" t="s">
        <v>715</v>
      </c>
      <c r="AT713" s="21" t="s">
        <v>716</v>
      </c>
      <c r="AU713" s="64"/>
    </row>
    <row r="714" spans="1:47" ht="15" customHeight="1" x14ac:dyDescent="0.2">
      <c r="A714" s="53" t="s">
        <v>774</v>
      </c>
      <c r="B714" s="53" t="s">
        <v>775</v>
      </c>
      <c r="C714" s="53" t="s">
        <v>125</v>
      </c>
      <c r="D714" s="53" t="s">
        <v>549</v>
      </c>
      <c r="E714" s="53" t="s">
        <v>44</v>
      </c>
      <c r="F714" s="53">
        <v>1014277865</v>
      </c>
      <c r="G714" s="53" t="s">
        <v>788</v>
      </c>
      <c r="H714" s="148">
        <v>1515</v>
      </c>
      <c r="I714" s="156">
        <v>4238</v>
      </c>
      <c r="J714" s="53" t="s">
        <v>46</v>
      </c>
      <c r="K714" s="53">
        <v>35</v>
      </c>
      <c r="L714" s="55">
        <v>44327</v>
      </c>
      <c r="M714" s="144">
        <v>1800000</v>
      </c>
      <c r="N714" s="57">
        <v>0</v>
      </c>
      <c r="O714" s="157">
        <v>1800000</v>
      </c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  <c r="AN714" s="59">
        <f t="shared" si="89"/>
        <v>0</v>
      </c>
      <c r="AO714" s="60">
        <v>44602</v>
      </c>
      <c r="AP714" s="61">
        <v>1800000</v>
      </c>
      <c r="AQ714" s="62">
        <f t="shared" si="90"/>
        <v>0</v>
      </c>
      <c r="AR714" s="146" t="s">
        <v>714</v>
      </c>
      <c r="AS714" s="21" t="s">
        <v>715</v>
      </c>
      <c r="AT714" s="21" t="s">
        <v>716</v>
      </c>
      <c r="AU714" s="64"/>
    </row>
    <row r="715" spans="1:47" ht="15" customHeight="1" x14ac:dyDescent="0.2">
      <c r="A715" s="53" t="s">
        <v>774</v>
      </c>
      <c r="B715" s="53" t="s">
        <v>775</v>
      </c>
      <c r="C715" s="53" t="s">
        <v>125</v>
      </c>
      <c r="D715" s="53" t="s">
        <v>549</v>
      </c>
      <c r="E715" s="53" t="s">
        <v>90</v>
      </c>
      <c r="F715" s="53">
        <v>830062830</v>
      </c>
      <c r="G715" s="53" t="s">
        <v>789</v>
      </c>
      <c r="H715" s="148">
        <v>1419</v>
      </c>
      <c r="I715" s="156">
        <v>4244</v>
      </c>
      <c r="J715" s="53" t="s">
        <v>96</v>
      </c>
      <c r="K715" s="53">
        <v>1123</v>
      </c>
      <c r="L715" s="55">
        <v>44327</v>
      </c>
      <c r="M715" s="144">
        <v>137600</v>
      </c>
      <c r="N715" s="57">
        <v>0</v>
      </c>
      <c r="O715" s="157">
        <v>137600</v>
      </c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B715" s="58">
        <v>7130</v>
      </c>
      <c r="AC715" s="58">
        <v>137600</v>
      </c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  <c r="AN715" s="59">
        <f t="shared" si="89"/>
        <v>137600</v>
      </c>
      <c r="AO715" s="60"/>
      <c r="AP715" s="61"/>
      <c r="AQ715" s="62">
        <f t="shared" si="90"/>
        <v>0</v>
      </c>
      <c r="AR715" s="146" t="s">
        <v>714</v>
      </c>
      <c r="AS715" s="21" t="s">
        <v>715</v>
      </c>
      <c r="AT715" s="21" t="s">
        <v>716</v>
      </c>
      <c r="AU715" s="64"/>
    </row>
    <row r="716" spans="1:47" ht="15" customHeight="1" x14ac:dyDescent="0.2">
      <c r="A716" s="53" t="s">
        <v>774</v>
      </c>
      <c r="B716" s="53" t="s">
        <v>775</v>
      </c>
      <c r="C716" s="53" t="s">
        <v>125</v>
      </c>
      <c r="D716" s="53" t="s">
        <v>549</v>
      </c>
      <c r="E716" s="53" t="s">
        <v>44</v>
      </c>
      <c r="F716" s="53">
        <v>52153489</v>
      </c>
      <c r="G716" s="53" t="s">
        <v>790</v>
      </c>
      <c r="H716" s="148">
        <v>1512</v>
      </c>
      <c r="I716" s="156">
        <v>4297</v>
      </c>
      <c r="J716" s="53" t="s">
        <v>92</v>
      </c>
      <c r="K716" s="53">
        <v>1130</v>
      </c>
      <c r="L716" s="55">
        <v>44330</v>
      </c>
      <c r="M716" s="144">
        <v>20441835</v>
      </c>
      <c r="N716" s="57">
        <v>20260130</v>
      </c>
      <c r="O716" s="157">
        <v>181705</v>
      </c>
      <c r="P716" s="58"/>
      <c r="Q716" s="58"/>
      <c r="R716" s="58">
        <v>39</v>
      </c>
      <c r="S716" s="58">
        <v>181705</v>
      </c>
      <c r="T716" s="58"/>
      <c r="U716" s="58"/>
      <c r="V716" s="58"/>
      <c r="W716" s="58"/>
      <c r="X716" s="58"/>
      <c r="Y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  <c r="AN716" s="59">
        <f t="shared" si="89"/>
        <v>181705</v>
      </c>
      <c r="AO716" s="60"/>
      <c r="AP716" s="61"/>
      <c r="AQ716" s="62">
        <f t="shared" si="90"/>
        <v>0</v>
      </c>
      <c r="AR716" s="146" t="s">
        <v>714</v>
      </c>
      <c r="AS716" s="21" t="s">
        <v>715</v>
      </c>
      <c r="AT716" s="21" t="s">
        <v>716</v>
      </c>
      <c r="AU716" s="64"/>
    </row>
    <row r="717" spans="1:47" ht="15" customHeight="1" x14ac:dyDescent="0.2">
      <c r="A717" s="53" t="s">
        <v>774</v>
      </c>
      <c r="B717" s="53" t="s">
        <v>775</v>
      </c>
      <c r="C717" s="53" t="s">
        <v>125</v>
      </c>
      <c r="D717" s="53" t="s">
        <v>549</v>
      </c>
      <c r="E717" s="53" t="s">
        <v>90</v>
      </c>
      <c r="F717" s="53">
        <v>860400602</v>
      </c>
      <c r="G717" s="53" t="s">
        <v>791</v>
      </c>
      <c r="H717" s="158">
        <v>1513</v>
      </c>
      <c r="I717" s="156">
        <v>4613</v>
      </c>
      <c r="J717" s="53" t="s">
        <v>96</v>
      </c>
      <c r="K717" s="53">
        <v>1334</v>
      </c>
      <c r="L717" s="55">
        <v>44378</v>
      </c>
      <c r="M717" s="151">
        <v>96304</v>
      </c>
      <c r="N717" s="57">
        <v>0</v>
      </c>
      <c r="O717" s="157">
        <v>96304</v>
      </c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  <c r="AN717" s="59">
        <f t="shared" si="89"/>
        <v>0</v>
      </c>
      <c r="AO717" s="60"/>
      <c r="AP717" s="61"/>
      <c r="AQ717" s="62">
        <f t="shared" si="90"/>
        <v>96304</v>
      </c>
      <c r="AR717" s="146" t="s">
        <v>714</v>
      </c>
      <c r="AS717" s="21" t="s">
        <v>715</v>
      </c>
      <c r="AT717" s="21" t="s">
        <v>716</v>
      </c>
      <c r="AU717" s="64"/>
    </row>
    <row r="718" spans="1:47" ht="15" customHeight="1" x14ac:dyDescent="0.2">
      <c r="A718" s="53" t="s">
        <v>774</v>
      </c>
      <c r="B718" s="53" t="s">
        <v>775</v>
      </c>
      <c r="C718" s="53" t="s">
        <v>555</v>
      </c>
      <c r="D718" s="53" t="s">
        <v>549</v>
      </c>
      <c r="E718" s="53" t="s">
        <v>44</v>
      </c>
      <c r="F718" s="53">
        <v>1022435418</v>
      </c>
      <c r="G718" s="53" t="s">
        <v>792</v>
      </c>
      <c r="H718" s="148">
        <v>2240</v>
      </c>
      <c r="I718" s="156">
        <v>6643</v>
      </c>
      <c r="J718" s="53" t="s">
        <v>92</v>
      </c>
      <c r="K718" s="53">
        <v>1598</v>
      </c>
      <c r="L718" s="55">
        <v>44452</v>
      </c>
      <c r="M718" s="144">
        <v>16716880</v>
      </c>
      <c r="N718" s="57">
        <v>15045190</v>
      </c>
      <c r="O718" s="157">
        <v>1671690</v>
      </c>
      <c r="P718" s="58"/>
      <c r="Q718" s="58"/>
      <c r="R718" s="58">
        <v>30</v>
      </c>
      <c r="S718" s="58">
        <v>1671690</v>
      </c>
      <c r="T718" s="58"/>
      <c r="U718" s="58"/>
      <c r="V718" s="58"/>
      <c r="W718" s="58"/>
      <c r="X718" s="58"/>
      <c r="Y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  <c r="AN718" s="59">
        <f t="shared" si="89"/>
        <v>1671690</v>
      </c>
      <c r="AO718" s="60"/>
      <c r="AP718" s="61"/>
      <c r="AQ718" s="62">
        <f t="shared" si="90"/>
        <v>0</v>
      </c>
      <c r="AR718" s="146" t="s">
        <v>714</v>
      </c>
      <c r="AS718" s="21" t="s">
        <v>769</v>
      </c>
      <c r="AT718" s="21" t="s">
        <v>770</v>
      </c>
      <c r="AU718" s="64"/>
    </row>
    <row r="719" spans="1:47" ht="15" customHeight="1" x14ac:dyDescent="0.2">
      <c r="A719" s="53" t="s">
        <v>774</v>
      </c>
      <c r="B719" s="53" t="s">
        <v>775</v>
      </c>
      <c r="C719" s="53" t="s">
        <v>555</v>
      </c>
      <c r="D719" s="53" t="s">
        <v>549</v>
      </c>
      <c r="E719" s="53" t="s">
        <v>90</v>
      </c>
      <c r="F719" s="53">
        <v>444444261</v>
      </c>
      <c r="G719" s="53" t="s">
        <v>776</v>
      </c>
      <c r="H719" s="148">
        <v>2331</v>
      </c>
      <c r="I719" s="156">
        <v>6817</v>
      </c>
      <c r="J719" s="53" t="s">
        <v>98</v>
      </c>
      <c r="K719" s="53">
        <v>1674</v>
      </c>
      <c r="L719" s="55">
        <v>44476</v>
      </c>
      <c r="M719" s="144">
        <v>1100000</v>
      </c>
      <c r="N719" s="57">
        <v>547935</v>
      </c>
      <c r="O719" s="157">
        <v>552065</v>
      </c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  <c r="AN719" s="59">
        <f t="shared" si="89"/>
        <v>0</v>
      </c>
      <c r="AO719" s="60">
        <v>44679</v>
      </c>
      <c r="AP719" s="61">
        <v>552065</v>
      </c>
      <c r="AQ719" s="62">
        <f t="shared" si="90"/>
        <v>0</v>
      </c>
      <c r="AR719" s="146" t="s">
        <v>714</v>
      </c>
      <c r="AS719" s="21" t="s">
        <v>793</v>
      </c>
      <c r="AT719" s="21" t="s">
        <v>794</v>
      </c>
      <c r="AU719" s="64"/>
    </row>
    <row r="720" spans="1:47" ht="15" customHeight="1" x14ac:dyDescent="0.2">
      <c r="A720" s="53" t="s">
        <v>774</v>
      </c>
      <c r="B720" s="53" t="s">
        <v>775</v>
      </c>
      <c r="C720" s="53" t="s">
        <v>555</v>
      </c>
      <c r="D720" s="53" t="s">
        <v>549</v>
      </c>
      <c r="E720" s="53" t="s">
        <v>44</v>
      </c>
      <c r="F720" s="53">
        <v>1030636903</v>
      </c>
      <c r="G720" s="53" t="s">
        <v>795</v>
      </c>
      <c r="H720" s="148">
        <v>2406</v>
      </c>
      <c r="I720" s="156">
        <v>8221</v>
      </c>
      <c r="J720" s="53" t="s">
        <v>92</v>
      </c>
      <c r="K720" s="53">
        <v>1677</v>
      </c>
      <c r="L720" s="55">
        <v>44483</v>
      </c>
      <c r="M720" s="144">
        <v>6056840</v>
      </c>
      <c r="N720" s="57">
        <v>5375446</v>
      </c>
      <c r="O720" s="157">
        <v>681394</v>
      </c>
      <c r="P720" s="58"/>
      <c r="Q720" s="58"/>
      <c r="R720" s="58">
        <v>41</v>
      </c>
      <c r="S720" s="58">
        <v>681394</v>
      </c>
      <c r="T720" s="58"/>
      <c r="U720" s="58"/>
      <c r="V720" s="58"/>
      <c r="W720" s="58"/>
      <c r="X720" s="58"/>
      <c r="Y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  <c r="AN720" s="59">
        <f t="shared" si="89"/>
        <v>681394</v>
      </c>
      <c r="AO720" s="60"/>
      <c r="AP720" s="61"/>
      <c r="AQ720" s="62">
        <f t="shared" si="90"/>
        <v>0</v>
      </c>
      <c r="AR720" s="146" t="s">
        <v>714</v>
      </c>
      <c r="AS720" s="21" t="s">
        <v>754</v>
      </c>
      <c r="AT720" s="21" t="s">
        <v>755</v>
      </c>
      <c r="AU720" s="64"/>
    </row>
    <row r="721" spans="1:47" ht="15" customHeight="1" x14ac:dyDescent="0.2">
      <c r="A721" s="53" t="s">
        <v>774</v>
      </c>
      <c r="B721" s="53" t="s">
        <v>775</v>
      </c>
      <c r="C721" s="53" t="s">
        <v>555</v>
      </c>
      <c r="D721" s="53" t="s">
        <v>549</v>
      </c>
      <c r="E721" s="53" t="s">
        <v>44</v>
      </c>
      <c r="F721" s="53">
        <v>1018469194</v>
      </c>
      <c r="G721" s="53" t="s">
        <v>796</v>
      </c>
      <c r="H721" s="148">
        <v>2425</v>
      </c>
      <c r="I721" s="156">
        <v>8222</v>
      </c>
      <c r="J721" s="53" t="s">
        <v>92</v>
      </c>
      <c r="K721" s="53">
        <v>1675</v>
      </c>
      <c r="L721" s="55">
        <v>44483</v>
      </c>
      <c r="M721" s="144">
        <v>14536416</v>
      </c>
      <c r="N721" s="57">
        <v>13991300</v>
      </c>
      <c r="O721" s="157">
        <v>545116</v>
      </c>
      <c r="P721" s="58"/>
      <c r="Q721" s="58"/>
      <c r="R721" s="58"/>
      <c r="S721" s="58"/>
      <c r="T721" s="58">
        <v>2234</v>
      </c>
      <c r="U721" s="58">
        <v>545116</v>
      </c>
      <c r="V721" s="58"/>
      <c r="W721" s="58"/>
      <c r="X721" s="58"/>
      <c r="Y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  <c r="AN721" s="59">
        <f t="shared" si="89"/>
        <v>545116</v>
      </c>
      <c r="AO721" s="60"/>
      <c r="AP721" s="61"/>
      <c r="AQ721" s="62">
        <f t="shared" si="90"/>
        <v>0</v>
      </c>
      <c r="AR721" s="146" t="s">
        <v>714</v>
      </c>
      <c r="AS721" s="21" t="s">
        <v>754</v>
      </c>
      <c r="AT721" s="21" t="s">
        <v>755</v>
      </c>
      <c r="AU721" s="64"/>
    </row>
    <row r="722" spans="1:47" ht="15" customHeight="1" x14ac:dyDescent="0.2">
      <c r="A722" s="53" t="s">
        <v>774</v>
      </c>
      <c r="B722" s="53" t="s">
        <v>775</v>
      </c>
      <c r="C722" s="53" t="s">
        <v>555</v>
      </c>
      <c r="D722" s="53" t="s">
        <v>549</v>
      </c>
      <c r="E722" s="53" t="s">
        <v>44</v>
      </c>
      <c r="F722" s="53">
        <v>1018483718</v>
      </c>
      <c r="G722" s="53" t="s">
        <v>797</v>
      </c>
      <c r="H722" s="148">
        <v>2421</v>
      </c>
      <c r="I722" s="156">
        <v>8251</v>
      </c>
      <c r="J722" s="53" t="s">
        <v>92</v>
      </c>
      <c r="K722" s="53">
        <v>1676</v>
      </c>
      <c r="L722" s="55">
        <v>44488</v>
      </c>
      <c r="M722" s="144">
        <v>6056840</v>
      </c>
      <c r="N722" s="57">
        <v>5224025</v>
      </c>
      <c r="O722" s="157">
        <v>832815</v>
      </c>
      <c r="P722" s="58"/>
      <c r="Q722" s="58"/>
      <c r="R722" s="58">
        <v>40</v>
      </c>
      <c r="S722" s="58">
        <v>832815</v>
      </c>
      <c r="T722" s="58"/>
      <c r="U722" s="58"/>
      <c r="V722" s="58"/>
      <c r="W722" s="58"/>
      <c r="X722" s="58"/>
      <c r="Y722" s="58"/>
      <c r="Z722" s="58"/>
      <c r="AA722" s="58"/>
      <c r="AB722" s="58"/>
      <c r="AC722" s="58"/>
      <c r="AD722" s="58"/>
      <c r="AE722" s="58"/>
      <c r="AF722" s="58"/>
      <c r="AG722" s="58"/>
      <c r="AH722" s="58"/>
      <c r="AI722" s="58"/>
      <c r="AJ722" s="58"/>
      <c r="AK722" s="58"/>
      <c r="AL722" s="58"/>
      <c r="AM722" s="58"/>
      <c r="AN722" s="59">
        <f t="shared" si="89"/>
        <v>832815</v>
      </c>
      <c r="AO722" s="60"/>
      <c r="AP722" s="61"/>
      <c r="AQ722" s="62">
        <f t="shared" si="90"/>
        <v>0</v>
      </c>
      <c r="AR722" s="146" t="s">
        <v>714</v>
      </c>
      <c r="AS722" s="21" t="s">
        <v>754</v>
      </c>
      <c r="AT722" s="21" t="s">
        <v>755</v>
      </c>
      <c r="AU722" s="64"/>
    </row>
    <row r="723" spans="1:47" ht="15" customHeight="1" x14ac:dyDescent="0.2">
      <c r="A723" s="53" t="s">
        <v>774</v>
      </c>
      <c r="B723" s="53" t="s">
        <v>775</v>
      </c>
      <c r="C723" s="53" t="s">
        <v>555</v>
      </c>
      <c r="D723" s="53" t="s">
        <v>549</v>
      </c>
      <c r="E723" s="53" t="s">
        <v>90</v>
      </c>
      <c r="F723" s="53">
        <v>901367430</v>
      </c>
      <c r="G723" s="53" t="s">
        <v>798</v>
      </c>
      <c r="H723" s="148">
        <v>2432</v>
      </c>
      <c r="I723" s="156">
        <v>8252</v>
      </c>
      <c r="J723" s="53" t="s">
        <v>98</v>
      </c>
      <c r="K723" s="53">
        <v>1678</v>
      </c>
      <c r="L723" s="55">
        <v>44489</v>
      </c>
      <c r="M723" s="144">
        <v>14926884</v>
      </c>
      <c r="N723" s="57">
        <v>14911684</v>
      </c>
      <c r="O723" s="157">
        <v>15200</v>
      </c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  <c r="AA723" s="58"/>
      <c r="AB723" s="58"/>
      <c r="AC723" s="58"/>
      <c r="AD723" s="58"/>
      <c r="AE723" s="58"/>
      <c r="AF723" s="58"/>
      <c r="AG723" s="58"/>
      <c r="AH723" s="58"/>
      <c r="AI723" s="58"/>
      <c r="AJ723" s="58"/>
      <c r="AK723" s="58"/>
      <c r="AL723" s="58"/>
      <c r="AM723" s="58"/>
      <c r="AN723" s="59">
        <f t="shared" ref="AN723:AN786" si="93">+Q723+S723+U723+W723+Y723+AA723+AC723+AE723+AG723+AI723+AK723+AM723</f>
        <v>0</v>
      </c>
      <c r="AO723" s="60">
        <v>44650</v>
      </c>
      <c r="AP723" s="61">
        <v>15200</v>
      </c>
      <c r="AQ723" s="62">
        <f t="shared" ref="AQ723:AQ786" si="94">+O723-AN723-AP723</f>
        <v>0</v>
      </c>
      <c r="AR723" s="146" t="s">
        <v>714</v>
      </c>
      <c r="AS723" s="21" t="s">
        <v>793</v>
      </c>
      <c r="AT723" s="21" t="s">
        <v>794</v>
      </c>
      <c r="AU723" s="64"/>
    </row>
    <row r="724" spans="1:47" x14ac:dyDescent="0.2">
      <c r="A724" s="53" t="s">
        <v>774</v>
      </c>
      <c r="B724" s="53" t="s">
        <v>775</v>
      </c>
      <c r="C724" s="53" t="s">
        <v>555</v>
      </c>
      <c r="D724" s="53" t="s">
        <v>549</v>
      </c>
      <c r="E724" s="53" t="s">
        <v>44</v>
      </c>
      <c r="F724" s="53">
        <v>1071630448</v>
      </c>
      <c r="G724" s="53" t="s">
        <v>799</v>
      </c>
      <c r="H724" s="148">
        <v>2780</v>
      </c>
      <c r="I724" s="156">
        <v>9883</v>
      </c>
      <c r="J724" s="53" t="s">
        <v>92</v>
      </c>
      <c r="K724" s="53">
        <v>1686</v>
      </c>
      <c r="L724" s="55">
        <v>44511</v>
      </c>
      <c r="M724" s="144">
        <v>6965367</v>
      </c>
      <c r="N724" s="57">
        <v>6268830</v>
      </c>
      <c r="O724" s="157">
        <v>696537</v>
      </c>
      <c r="P724" s="58"/>
      <c r="Q724" s="58"/>
      <c r="R724" s="58">
        <v>44</v>
      </c>
      <c r="S724" s="58">
        <v>696537</v>
      </c>
      <c r="T724" s="58"/>
      <c r="U724" s="58"/>
      <c r="V724" s="58"/>
      <c r="W724" s="58"/>
      <c r="X724" s="58"/>
      <c r="Y724" s="58"/>
      <c r="Z724" s="58"/>
      <c r="AA724" s="58"/>
      <c r="AB724" s="58"/>
      <c r="AC724" s="58"/>
      <c r="AD724" s="58"/>
      <c r="AE724" s="58"/>
      <c r="AF724" s="58"/>
      <c r="AG724" s="58"/>
      <c r="AH724" s="58"/>
      <c r="AI724" s="58"/>
      <c r="AJ724" s="58"/>
      <c r="AK724" s="58"/>
      <c r="AL724" s="58"/>
      <c r="AM724" s="58"/>
      <c r="AN724" s="59">
        <f t="shared" si="93"/>
        <v>696537</v>
      </c>
      <c r="AO724" s="60"/>
      <c r="AP724" s="61"/>
      <c r="AQ724" s="62">
        <f t="shared" si="94"/>
        <v>0</v>
      </c>
      <c r="AR724" s="146" t="s">
        <v>714</v>
      </c>
      <c r="AS724" s="21" t="s">
        <v>754</v>
      </c>
      <c r="AT724" s="21" t="s">
        <v>755</v>
      </c>
      <c r="AU724" s="64"/>
    </row>
    <row r="725" spans="1:47" x14ac:dyDescent="0.2">
      <c r="A725" s="53" t="s">
        <v>774</v>
      </c>
      <c r="B725" s="53" t="s">
        <v>775</v>
      </c>
      <c r="C725" s="53" t="s">
        <v>555</v>
      </c>
      <c r="D725" s="53" t="s">
        <v>549</v>
      </c>
      <c r="E725" s="53" t="s">
        <v>44</v>
      </c>
      <c r="F725" s="53">
        <v>1018481066</v>
      </c>
      <c r="G725" s="53" t="s">
        <v>800</v>
      </c>
      <c r="H725" s="148">
        <v>2782</v>
      </c>
      <c r="I725" s="156">
        <v>9884</v>
      </c>
      <c r="J725" s="53" t="s">
        <v>92</v>
      </c>
      <c r="K725" s="53">
        <v>1687</v>
      </c>
      <c r="L725" s="55">
        <v>44511</v>
      </c>
      <c r="M725" s="144">
        <v>4542630</v>
      </c>
      <c r="N725" s="57">
        <v>4088367</v>
      </c>
      <c r="O725" s="157">
        <v>454263</v>
      </c>
      <c r="P725" s="58"/>
      <c r="Q725" s="58"/>
      <c r="R725" s="58">
        <v>43</v>
      </c>
      <c r="S725" s="58">
        <v>454263</v>
      </c>
      <c r="T725" s="58"/>
      <c r="U725" s="58"/>
      <c r="V725" s="58"/>
      <c r="W725" s="58"/>
      <c r="X725" s="58"/>
      <c r="Y725" s="58"/>
      <c r="Z725" s="58"/>
      <c r="AA725" s="58"/>
      <c r="AB725" s="58"/>
      <c r="AC725" s="58"/>
      <c r="AD725" s="58"/>
      <c r="AE725" s="58"/>
      <c r="AF725" s="58"/>
      <c r="AG725" s="58"/>
      <c r="AH725" s="58"/>
      <c r="AI725" s="58"/>
      <c r="AJ725" s="58"/>
      <c r="AK725" s="58"/>
      <c r="AL725" s="58"/>
      <c r="AM725" s="58"/>
      <c r="AN725" s="59">
        <f t="shared" si="93"/>
        <v>454263</v>
      </c>
      <c r="AO725" s="60"/>
      <c r="AP725" s="61"/>
      <c r="AQ725" s="62">
        <f t="shared" si="94"/>
        <v>0</v>
      </c>
      <c r="AR725" s="146" t="s">
        <v>714</v>
      </c>
      <c r="AS725" s="21" t="s">
        <v>754</v>
      </c>
      <c r="AT725" s="21" t="s">
        <v>755</v>
      </c>
      <c r="AU725" s="64"/>
    </row>
    <row r="726" spans="1:47" ht="15" customHeight="1" x14ac:dyDescent="0.2">
      <c r="A726" s="53" t="s">
        <v>774</v>
      </c>
      <c r="B726" s="53" t="s">
        <v>775</v>
      </c>
      <c r="C726" s="53" t="s">
        <v>555</v>
      </c>
      <c r="D726" s="53" t="s">
        <v>549</v>
      </c>
      <c r="E726" s="53" t="s">
        <v>44</v>
      </c>
      <c r="F726" s="53">
        <v>52697274</v>
      </c>
      <c r="G726" s="53" t="s">
        <v>801</v>
      </c>
      <c r="H726" s="148">
        <v>2429</v>
      </c>
      <c r="I726" s="156">
        <v>10045</v>
      </c>
      <c r="J726" s="53" t="s">
        <v>98</v>
      </c>
      <c r="K726" s="53">
        <v>1697</v>
      </c>
      <c r="L726" s="55">
        <v>44519</v>
      </c>
      <c r="M726" s="144">
        <v>5761334</v>
      </c>
      <c r="N726" s="57">
        <v>0</v>
      </c>
      <c r="O726" s="157">
        <v>5761334</v>
      </c>
      <c r="P726" s="58"/>
      <c r="Q726" s="58"/>
      <c r="R726" s="58"/>
      <c r="S726" s="58"/>
      <c r="T726" s="58">
        <v>1958</v>
      </c>
      <c r="U726" s="58">
        <v>2304534</v>
      </c>
      <c r="V726" s="58"/>
      <c r="W726" s="58"/>
      <c r="X726" s="58">
        <v>4043</v>
      </c>
      <c r="Y726" s="58">
        <v>3456800</v>
      </c>
      <c r="Z726" s="58"/>
      <c r="AA726" s="58"/>
      <c r="AB726" s="58"/>
      <c r="AC726" s="58"/>
      <c r="AD726" s="58"/>
      <c r="AE726" s="58"/>
      <c r="AF726" s="58"/>
      <c r="AG726" s="58"/>
      <c r="AH726" s="58"/>
      <c r="AI726" s="58"/>
      <c r="AJ726" s="58"/>
      <c r="AK726" s="58"/>
      <c r="AL726" s="58"/>
      <c r="AM726" s="58"/>
      <c r="AN726" s="59">
        <f t="shared" si="93"/>
        <v>5761334</v>
      </c>
      <c r="AO726" s="60"/>
      <c r="AP726" s="61"/>
      <c r="AQ726" s="62">
        <f t="shared" si="94"/>
        <v>0</v>
      </c>
      <c r="AR726" s="146" t="s">
        <v>714</v>
      </c>
      <c r="AS726" s="21" t="s">
        <v>754</v>
      </c>
      <c r="AT726" s="21" t="s">
        <v>755</v>
      </c>
      <c r="AU726" s="64"/>
    </row>
    <row r="727" spans="1:47" ht="15" customHeight="1" x14ac:dyDescent="0.2">
      <c r="A727" s="53" t="s">
        <v>774</v>
      </c>
      <c r="B727" s="53" t="s">
        <v>775</v>
      </c>
      <c r="C727" s="53" t="s">
        <v>555</v>
      </c>
      <c r="D727" s="53" t="s">
        <v>549</v>
      </c>
      <c r="E727" s="53" t="s">
        <v>90</v>
      </c>
      <c r="F727" s="53">
        <v>444444261</v>
      </c>
      <c r="G727" s="53" t="s">
        <v>776</v>
      </c>
      <c r="H727" s="148">
        <v>3015</v>
      </c>
      <c r="I727" s="156">
        <v>10121</v>
      </c>
      <c r="J727" s="53" t="s">
        <v>98</v>
      </c>
      <c r="K727" s="53">
        <v>1702</v>
      </c>
      <c r="L727" s="55">
        <v>44524</v>
      </c>
      <c r="M727" s="144">
        <v>1100000</v>
      </c>
      <c r="N727" s="57">
        <v>458998</v>
      </c>
      <c r="O727" s="157">
        <v>641002</v>
      </c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  <c r="AA727" s="58"/>
      <c r="AB727" s="58"/>
      <c r="AC727" s="58"/>
      <c r="AD727" s="58"/>
      <c r="AE727" s="58"/>
      <c r="AF727" s="58"/>
      <c r="AG727" s="58"/>
      <c r="AH727" s="58"/>
      <c r="AI727" s="58"/>
      <c r="AJ727" s="58"/>
      <c r="AK727" s="58"/>
      <c r="AL727" s="58"/>
      <c r="AM727" s="58"/>
      <c r="AN727" s="59">
        <f t="shared" si="93"/>
        <v>0</v>
      </c>
      <c r="AO727" s="60">
        <v>44679</v>
      </c>
      <c r="AP727" s="61">
        <v>641002</v>
      </c>
      <c r="AQ727" s="62">
        <f t="shared" si="94"/>
        <v>0</v>
      </c>
      <c r="AR727" s="146" t="s">
        <v>714</v>
      </c>
      <c r="AS727" s="21" t="s">
        <v>793</v>
      </c>
      <c r="AT727" s="21" t="s">
        <v>794</v>
      </c>
      <c r="AU727" s="64"/>
    </row>
    <row r="728" spans="1:47" ht="15" customHeight="1" x14ac:dyDescent="0.2">
      <c r="A728" s="53" t="s">
        <v>774</v>
      </c>
      <c r="B728" s="53" t="s">
        <v>775</v>
      </c>
      <c r="C728" s="53" t="s">
        <v>555</v>
      </c>
      <c r="D728" s="53" t="s">
        <v>549</v>
      </c>
      <c r="E728" s="53" t="s">
        <v>44</v>
      </c>
      <c r="F728" s="53">
        <v>1049605321</v>
      </c>
      <c r="G728" s="53" t="s">
        <v>802</v>
      </c>
      <c r="H728" s="148">
        <v>3017</v>
      </c>
      <c r="I728" s="156">
        <v>10165</v>
      </c>
      <c r="J728" s="53" t="s">
        <v>92</v>
      </c>
      <c r="K728" s="53">
        <v>528</v>
      </c>
      <c r="L728" s="55">
        <v>44238</v>
      </c>
      <c r="M728" s="144">
        <v>2725578</v>
      </c>
      <c r="N728" s="57">
        <v>0</v>
      </c>
      <c r="O728" s="157">
        <v>2725578</v>
      </c>
      <c r="P728" s="58"/>
      <c r="Q728" s="58"/>
      <c r="R728" s="58">
        <v>36</v>
      </c>
      <c r="S728" s="58">
        <v>2725578</v>
      </c>
      <c r="T728" s="58"/>
      <c r="U728" s="58"/>
      <c r="V728" s="58"/>
      <c r="W728" s="58"/>
      <c r="X728" s="58"/>
      <c r="Y728" s="58"/>
      <c r="Z728" s="58"/>
      <c r="AA728" s="58"/>
      <c r="AB728" s="58"/>
      <c r="AC728" s="58"/>
      <c r="AD728" s="58"/>
      <c r="AE728" s="58"/>
      <c r="AF728" s="58"/>
      <c r="AG728" s="58"/>
      <c r="AH728" s="58"/>
      <c r="AI728" s="58"/>
      <c r="AJ728" s="58"/>
      <c r="AK728" s="58"/>
      <c r="AL728" s="58"/>
      <c r="AM728" s="58"/>
      <c r="AN728" s="59">
        <f t="shared" si="93"/>
        <v>2725578</v>
      </c>
      <c r="AO728" s="60"/>
      <c r="AP728" s="61"/>
      <c r="AQ728" s="62">
        <f t="shared" si="94"/>
        <v>0</v>
      </c>
      <c r="AR728" s="146" t="s">
        <v>714</v>
      </c>
      <c r="AS728" s="21" t="s">
        <v>754</v>
      </c>
      <c r="AT728" s="21" t="s">
        <v>755</v>
      </c>
      <c r="AU728" s="64"/>
    </row>
    <row r="729" spans="1:47" ht="15" customHeight="1" x14ac:dyDescent="0.2">
      <c r="A729" s="53" t="s">
        <v>774</v>
      </c>
      <c r="B729" s="53" t="s">
        <v>775</v>
      </c>
      <c r="C729" s="53" t="s">
        <v>555</v>
      </c>
      <c r="D729" s="53" t="s">
        <v>549</v>
      </c>
      <c r="E729" s="53" t="s">
        <v>44</v>
      </c>
      <c r="F729" s="53">
        <v>79792619</v>
      </c>
      <c r="G729" s="53" t="s">
        <v>803</v>
      </c>
      <c r="H729" s="148">
        <v>3016</v>
      </c>
      <c r="I729" s="156">
        <v>10187</v>
      </c>
      <c r="J729" s="53" t="s">
        <v>92</v>
      </c>
      <c r="K729" s="53">
        <v>386</v>
      </c>
      <c r="L729" s="55">
        <v>44235</v>
      </c>
      <c r="M729" s="144">
        <v>2507532</v>
      </c>
      <c r="N729" s="57">
        <v>417922</v>
      </c>
      <c r="O729" s="157">
        <v>2089610</v>
      </c>
      <c r="P729" s="58"/>
      <c r="Q729" s="58"/>
      <c r="R729" s="58">
        <v>34</v>
      </c>
      <c r="S729" s="58">
        <v>2089610</v>
      </c>
      <c r="T729" s="58"/>
      <c r="U729" s="58"/>
      <c r="V729" s="58"/>
      <c r="W729" s="58"/>
      <c r="X729" s="58"/>
      <c r="Y729" s="58"/>
      <c r="Z729" s="58"/>
      <c r="AA729" s="58"/>
      <c r="AB729" s="58"/>
      <c r="AC729" s="58"/>
      <c r="AD729" s="58"/>
      <c r="AE729" s="58"/>
      <c r="AF729" s="58"/>
      <c r="AG729" s="58"/>
      <c r="AH729" s="58"/>
      <c r="AI729" s="58"/>
      <c r="AJ729" s="58"/>
      <c r="AK729" s="58"/>
      <c r="AL729" s="58"/>
      <c r="AM729" s="58"/>
      <c r="AN729" s="59">
        <f t="shared" si="93"/>
        <v>2089610</v>
      </c>
      <c r="AO729" s="60"/>
      <c r="AP729" s="61"/>
      <c r="AQ729" s="62">
        <f t="shared" si="94"/>
        <v>0</v>
      </c>
      <c r="AR729" s="146" t="s">
        <v>714</v>
      </c>
      <c r="AS729" s="21" t="s">
        <v>793</v>
      </c>
      <c r="AT729" s="21" t="s">
        <v>794</v>
      </c>
      <c r="AU729" s="64"/>
    </row>
    <row r="730" spans="1:47" ht="15" customHeight="1" x14ac:dyDescent="0.2">
      <c r="A730" s="53" t="s">
        <v>774</v>
      </c>
      <c r="B730" s="53" t="s">
        <v>775</v>
      </c>
      <c r="C730" s="53" t="s">
        <v>555</v>
      </c>
      <c r="D730" s="53" t="s">
        <v>549</v>
      </c>
      <c r="E730" s="53" t="s">
        <v>90</v>
      </c>
      <c r="F730" s="53">
        <v>901006295</v>
      </c>
      <c r="G730" s="53" t="s">
        <v>804</v>
      </c>
      <c r="H730" s="148">
        <v>2631</v>
      </c>
      <c r="I730" s="156">
        <v>10188</v>
      </c>
      <c r="J730" s="53" t="s">
        <v>96</v>
      </c>
      <c r="K730" s="53">
        <v>1708</v>
      </c>
      <c r="L730" s="55">
        <v>44526</v>
      </c>
      <c r="M730" s="144">
        <v>6226080</v>
      </c>
      <c r="N730" s="57">
        <v>0</v>
      </c>
      <c r="O730" s="157">
        <v>6226080</v>
      </c>
      <c r="P730" s="58"/>
      <c r="Q730" s="58"/>
      <c r="R730" s="58">
        <v>408</v>
      </c>
      <c r="S730" s="58">
        <v>6226080</v>
      </c>
      <c r="T730" s="58"/>
      <c r="U730" s="58"/>
      <c r="V730" s="58"/>
      <c r="W730" s="58"/>
      <c r="X730" s="58"/>
      <c r="Y730" s="58"/>
      <c r="Z730" s="58"/>
      <c r="AA730" s="58"/>
      <c r="AB730" s="58"/>
      <c r="AC730" s="58"/>
      <c r="AD730" s="58"/>
      <c r="AE730" s="58"/>
      <c r="AF730" s="58"/>
      <c r="AG730" s="58"/>
      <c r="AH730" s="58"/>
      <c r="AI730" s="58"/>
      <c r="AJ730" s="58"/>
      <c r="AK730" s="58"/>
      <c r="AL730" s="58"/>
      <c r="AM730" s="58"/>
      <c r="AN730" s="59">
        <f t="shared" si="93"/>
        <v>6226080</v>
      </c>
      <c r="AO730" s="60"/>
      <c r="AP730" s="61"/>
      <c r="AQ730" s="62">
        <f t="shared" si="94"/>
        <v>0</v>
      </c>
      <c r="AR730" s="146" t="s">
        <v>714</v>
      </c>
      <c r="AS730" s="21" t="s">
        <v>754</v>
      </c>
      <c r="AT730" s="21" t="s">
        <v>755</v>
      </c>
      <c r="AU730" s="64"/>
    </row>
    <row r="731" spans="1:47" x14ac:dyDescent="0.2">
      <c r="A731" s="53" t="s">
        <v>774</v>
      </c>
      <c r="B731" s="53" t="s">
        <v>775</v>
      </c>
      <c r="C731" s="53" t="s">
        <v>555</v>
      </c>
      <c r="D731" s="53" t="s">
        <v>549</v>
      </c>
      <c r="E731" s="53" t="s">
        <v>90</v>
      </c>
      <c r="F731" s="53">
        <v>900034424</v>
      </c>
      <c r="G731" s="53" t="s">
        <v>758</v>
      </c>
      <c r="H731" s="148">
        <v>2639</v>
      </c>
      <c r="I731" s="156">
        <v>10189</v>
      </c>
      <c r="J731" s="53" t="s">
        <v>96</v>
      </c>
      <c r="K731" s="53">
        <v>1709</v>
      </c>
      <c r="L731" s="55">
        <v>44526</v>
      </c>
      <c r="M731" s="144">
        <v>17255000</v>
      </c>
      <c r="N731" s="57">
        <v>0</v>
      </c>
      <c r="O731" s="157">
        <v>17255000</v>
      </c>
      <c r="P731" s="58"/>
      <c r="Q731" s="58"/>
      <c r="R731" s="58">
        <v>409</v>
      </c>
      <c r="S731" s="58">
        <v>17255000</v>
      </c>
      <c r="T731" s="58"/>
      <c r="U731" s="58"/>
      <c r="V731" s="58"/>
      <c r="W731" s="58"/>
      <c r="X731" s="58"/>
      <c r="Y731" s="58"/>
      <c r="Z731" s="58"/>
      <c r="AA731" s="58"/>
      <c r="AB731" s="58"/>
      <c r="AC731" s="58"/>
      <c r="AD731" s="58"/>
      <c r="AE731" s="58"/>
      <c r="AF731" s="58"/>
      <c r="AG731" s="58"/>
      <c r="AH731" s="58"/>
      <c r="AI731" s="58"/>
      <c r="AJ731" s="58"/>
      <c r="AK731" s="58"/>
      <c r="AL731" s="58"/>
      <c r="AM731" s="58"/>
      <c r="AN731" s="59">
        <f t="shared" si="93"/>
        <v>17255000</v>
      </c>
      <c r="AO731" s="60"/>
      <c r="AP731" s="61"/>
      <c r="AQ731" s="62">
        <f t="shared" si="94"/>
        <v>0</v>
      </c>
      <c r="AR731" s="146" t="s">
        <v>714</v>
      </c>
      <c r="AS731" s="21" t="s">
        <v>754</v>
      </c>
      <c r="AT731" s="21" t="s">
        <v>755</v>
      </c>
      <c r="AU731" s="64"/>
    </row>
    <row r="732" spans="1:47" ht="15" customHeight="1" x14ac:dyDescent="0.2">
      <c r="A732" s="53" t="s">
        <v>774</v>
      </c>
      <c r="B732" s="53" t="s">
        <v>775</v>
      </c>
      <c r="C732" s="53" t="s">
        <v>555</v>
      </c>
      <c r="D732" s="53" t="s">
        <v>549</v>
      </c>
      <c r="E732" s="53" t="s">
        <v>44</v>
      </c>
      <c r="F732" s="53">
        <v>52048924</v>
      </c>
      <c r="G732" s="53" t="s">
        <v>805</v>
      </c>
      <c r="H732" s="148">
        <v>2431</v>
      </c>
      <c r="I732" s="156">
        <v>10213</v>
      </c>
      <c r="J732" s="53" t="s">
        <v>806</v>
      </c>
      <c r="K732" s="53">
        <v>6069</v>
      </c>
      <c r="L732" s="55">
        <v>44530</v>
      </c>
      <c r="M732" s="144">
        <v>454263</v>
      </c>
      <c r="N732" s="57">
        <v>0</v>
      </c>
      <c r="O732" s="157">
        <v>454263</v>
      </c>
      <c r="P732" s="58"/>
      <c r="Q732" s="58"/>
      <c r="R732" s="58">
        <v>417</v>
      </c>
      <c r="S732" s="58">
        <v>454263</v>
      </c>
      <c r="T732" s="58"/>
      <c r="U732" s="58"/>
      <c r="V732" s="58"/>
      <c r="W732" s="58"/>
      <c r="X732" s="58"/>
      <c r="Y732" s="58"/>
      <c r="Z732" s="58"/>
      <c r="AA732" s="58"/>
      <c r="AB732" s="58"/>
      <c r="AC732" s="58"/>
      <c r="AD732" s="58"/>
      <c r="AE732" s="58"/>
      <c r="AF732" s="58"/>
      <c r="AG732" s="58"/>
      <c r="AH732" s="58"/>
      <c r="AI732" s="58"/>
      <c r="AJ732" s="58"/>
      <c r="AK732" s="58"/>
      <c r="AL732" s="58"/>
      <c r="AM732" s="58"/>
      <c r="AN732" s="59">
        <f t="shared" si="93"/>
        <v>454263</v>
      </c>
      <c r="AO732" s="60"/>
      <c r="AP732" s="61"/>
      <c r="AQ732" s="62">
        <f t="shared" si="94"/>
        <v>0</v>
      </c>
      <c r="AR732" s="146" t="s">
        <v>714</v>
      </c>
      <c r="AS732" s="21" t="s">
        <v>754</v>
      </c>
      <c r="AT732" s="21" t="s">
        <v>755</v>
      </c>
      <c r="AU732" s="64"/>
    </row>
    <row r="733" spans="1:47" ht="15" customHeight="1" x14ac:dyDescent="0.2">
      <c r="A733" s="53" t="s">
        <v>774</v>
      </c>
      <c r="B733" s="53" t="s">
        <v>775</v>
      </c>
      <c r="C733" s="53" t="s">
        <v>555</v>
      </c>
      <c r="D733" s="53" t="s">
        <v>549</v>
      </c>
      <c r="E733" s="53" t="s">
        <v>44</v>
      </c>
      <c r="F733" s="53">
        <v>80843691</v>
      </c>
      <c r="G733" s="53" t="s">
        <v>807</v>
      </c>
      <c r="H733" s="148">
        <v>3020</v>
      </c>
      <c r="I733" s="156">
        <v>10241</v>
      </c>
      <c r="J733" s="53" t="s">
        <v>92</v>
      </c>
      <c r="K733" s="53">
        <v>437</v>
      </c>
      <c r="L733" s="55">
        <v>44237</v>
      </c>
      <c r="M733" s="144">
        <v>2725578</v>
      </c>
      <c r="N733" s="57">
        <v>0</v>
      </c>
      <c r="O733" s="157">
        <v>2725578</v>
      </c>
      <c r="P733" s="58"/>
      <c r="Q733" s="58"/>
      <c r="R733" s="58">
        <v>35</v>
      </c>
      <c r="S733" s="58">
        <v>2725578</v>
      </c>
      <c r="T733" s="58"/>
      <c r="U733" s="58"/>
      <c r="V733" s="58"/>
      <c r="W733" s="58"/>
      <c r="X733" s="58"/>
      <c r="Y733" s="58"/>
      <c r="Z733" s="58"/>
      <c r="AA733" s="58"/>
      <c r="AB733" s="58"/>
      <c r="AC733" s="58"/>
      <c r="AD733" s="58"/>
      <c r="AE733" s="58"/>
      <c r="AF733" s="58"/>
      <c r="AG733" s="58"/>
      <c r="AH733" s="58"/>
      <c r="AI733" s="58"/>
      <c r="AJ733" s="58"/>
      <c r="AK733" s="58"/>
      <c r="AL733" s="58"/>
      <c r="AM733" s="58"/>
      <c r="AN733" s="59">
        <f t="shared" si="93"/>
        <v>2725578</v>
      </c>
      <c r="AO733" s="60"/>
      <c r="AP733" s="61"/>
      <c r="AQ733" s="62">
        <f t="shared" si="94"/>
        <v>0</v>
      </c>
      <c r="AR733" s="146" t="s">
        <v>714</v>
      </c>
      <c r="AS733" s="21" t="s">
        <v>754</v>
      </c>
      <c r="AT733" s="21" t="s">
        <v>755</v>
      </c>
      <c r="AU733" s="64"/>
    </row>
    <row r="734" spans="1:47" ht="15" customHeight="1" x14ac:dyDescent="0.2">
      <c r="A734" s="53" t="s">
        <v>774</v>
      </c>
      <c r="B734" s="53" t="s">
        <v>775</v>
      </c>
      <c r="C734" s="53" t="s">
        <v>555</v>
      </c>
      <c r="D734" s="53" t="s">
        <v>549</v>
      </c>
      <c r="E734" s="53" t="s">
        <v>44</v>
      </c>
      <c r="F734" s="53">
        <v>1015394184</v>
      </c>
      <c r="G734" s="53" t="s">
        <v>808</v>
      </c>
      <c r="H734" s="148">
        <v>3019</v>
      </c>
      <c r="I734" s="156">
        <v>10242</v>
      </c>
      <c r="J734" s="53" t="s">
        <v>92</v>
      </c>
      <c r="K734" s="53">
        <v>438</v>
      </c>
      <c r="L734" s="55">
        <v>44236</v>
      </c>
      <c r="M734" s="144">
        <v>3088988</v>
      </c>
      <c r="N734" s="57">
        <v>363410</v>
      </c>
      <c r="O734" s="157">
        <v>2725578</v>
      </c>
      <c r="P734" s="58"/>
      <c r="Q734" s="58"/>
      <c r="R734" s="58">
        <v>33</v>
      </c>
      <c r="S734" s="58">
        <v>2725578</v>
      </c>
      <c r="T734" s="58"/>
      <c r="U734" s="58"/>
      <c r="V734" s="58"/>
      <c r="W734" s="58"/>
      <c r="X734" s="58"/>
      <c r="Y734" s="58"/>
      <c r="Z734" s="58"/>
      <c r="AA734" s="58"/>
      <c r="AB734" s="58"/>
      <c r="AC734" s="58"/>
      <c r="AD734" s="58"/>
      <c r="AE734" s="58"/>
      <c r="AF734" s="58"/>
      <c r="AG734" s="58"/>
      <c r="AH734" s="58"/>
      <c r="AI734" s="58"/>
      <c r="AJ734" s="58"/>
      <c r="AK734" s="58"/>
      <c r="AL734" s="58"/>
      <c r="AM734" s="58"/>
      <c r="AN734" s="59">
        <f t="shared" si="93"/>
        <v>2725578</v>
      </c>
      <c r="AO734" s="60"/>
      <c r="AP734" s="61"/>
      <c r="AQ734" s="62">
        <f t="shared" si="94"/>
        <v>0</v>
      </c>
      <c r="AR734" s="146" t="s">
        <v>714</v>
      </c>
      <c r="AS734" s="21" t="s">
        <v>754</v>
      </c>
      <c r="AT734" s="21" t="s">
        <v>755</v>
      </c>
      <c r="AU734" s="64"/>
    </row>
    <row r="735" spans="1:47" ht="15" customHeight="1" x14ac:dyDescent="0.2">
      <c r="A735" s="53" t="s">
        <v>774</v>
      </c>
      <c r="B735" s="53" t="s">
        <v>775</v>
      </c>
      <c r="C735" s="53" t="s">
        <v>555</v>
      </c>
      <c r="D735" s="53" t="s">
        <v>549</v>
      </c>
      <c r="E735" s="53" t="s">
        <v>90</v>
      </c>
      <c r="F735" s="53">
        <v>444444003</v>
      </c>
      <c r="G735" s="53" t="s">
        <v>809</v>
      </c>
      <c r="H735" s="148">
        <v>3391</v>
      </c>
      <c r="I735" s="156">
        <v>10381</v>
      </c>
      <c r="J735" s="53" t="s">
        <v>98</v>
      </c>
      <c r="K735" s="53">
        <v>1734</v>
      </c>
      <c r="L735" s="55">
        <v>44539</v>
      </c>
      <c r="M735" s="144">
        <v>10000000</v>
      </c>
      <c r="N735" s="57">
        <v>8943750</v>
      </c>
      <c r="O735" s="157">
        <v>1056250</v>
      </c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  <c r="AA735" s="58"/>
      <c r="AB735" s="58"/>
      <c r="AC735" s="58"/>
      <c r="AD735" s="58"/>
      <c r="AE735" s="58"/>
      <c r="AF735" s="58"/>
      <c r="AG735" s="58"/>
      <c r="AH735" s="58"/>
      <c r="AI735" s="58"/>
      <c r="AJ735" s="58"/>
      <c r="AK735" s="58"/>
      <c r="AL735" s="58"/>
      <c r="AM735" s="58"/>
      <c r="AN735" s="59">
        <f t="shared" si="93"/>
        <v>0</v>
      </c>
      <c r="AO735" s="60">
        <v>44679</v>
      </c>
      <c r="AP735" s="61">
        <v>1056250</v>
      </c>
      <c r="AQ735" s="62">
        <f t="shared" si="94"/>
        <v>0</v>
      </c>
      <c r="AR735" s="146" t="s">
        <v>714</v>
      </c>
      <c r="AS735" s="21" t="s">
        <v>793</v>
      </c>
      <c r="AT735" s="21" t="s">
        <v>794</v>
      </c>
      <c r="AU735" s="64"/>
    </row>
    <row r="736" spans="1:47" x14ac:dyDescent="0.2">
      <c r="A736" s="53" t="s">
        <v>774</v>
      </c>
      <c r="B736" s="53" t="s">
        <v>775</v>
      </c>
      <c r="C736" s="53" t="s">
        <v>555</v>
      </c>
      <c r="D736" s="53" t="s">
        <v>549</v>
      </c>
      <c r="E736" s="53" t="s">
        <v>44</v>
      </c>
      <c r="F736" s="53">
        <v>1024482799</v>
      </c>
      <c r="G736" s="53" t="s">
        <v>810</v>
      </c>
      <c r="H736" s="148">
        <v>2426</v>
      </c>
      <c r="I736" s="156">
        <v>10386</v>
      </c>
      <c r="J736" s="53" t="s">
        <v>98</v>
      </c>
      <c r="K736" s="53">
        <v>1741</v>
      </c>
      <c r="L736" s="55">
        <v>44539</v>
      </c>
      <c r="M736" s="144">
        <v>9000000</v>
      </c>
      <c r="N736" s="57">
        <v>0</v>
      </c>
      <c r="O736" s="157">
        <v>9000000</v>
      </c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  <c r="AA736" s="58"/>
      <c r="AB736" s="58"/>
      <c r="AC736" s="58"/>
      <c r="AD736" s="58">
        <v>8061</v>
      </c>
      <c r="AE736" s="58">
        <v>9000000</v>
      </c>
      <c r="AF736" s="58"/>
      <c r="AG736" s="58"/>
      <c r="AH736" s="58"/>
      <c r="AI736" s="58"/>
      <c r="AJ736" s="58"/>
      <c r="AK736" s="58"/>
      <c r="AL736" s="58"/>
      <c r="AM736" s="58"/>
      <c r="AN736" s="59">
        <f t="shared" si="93"/>
        <v>9000000</v>
      </c>
      <c r="AO736" s="60"/>
      <c r="AP736" s="61"/>
      <c r="AQ736" s="62">
        <f t="shared" si="94"/>
        <v>0</v>
      </c>
      <c r="AR736" s="146" t="s">
        <v>714</v>
      </c>
      <c r="AS736" s="21" t="s">
        <v>754</v>
      </c>
      <c r="AT736" s="21" t="s">
        <v>755</v>
      </c>
      <c r="AU736" s="64"/>
    </row>
    <row r="737" spans="1:54" ht="15" customHeight="1" x14ac:dyDescent="0.2">
      <c r="A737" s="53" t="s">
        <v>774</v>
      </c>
      <c r="B737" s="53" t="s">
        <v>775</v>
      </c>
      <c r="C737" s="53" t="s">
        <v>555</v>
      </c>
      <c r="D737" s="53" t="s">
        <v>549</v>
      </c>
      <c r="E737" s="53" t="s">
        <v>90</v>
      </c>
      <c r="F737" s="53">
        <v>830057711</v>
      </c>
      <c r="G737" s="53" t="s">
        <v>811</v>
      </c>
      <c r="H737" s="148">
        <v>2522</v>
      </c>
      <c r="I737" s="156">
        <v>10416</v>
      </c>
      <c r="J737" s="53" t="s">
        <v>98</v>
      </c>
      <c r="K737" s="53">
        <v>1753</v>
      </c>
      <c r="L737" s="55">
        <v>44540</v>
      </c>
      <c r="M737" s="144">
        <v>8966667</v>
      </c>
      <c r="N737" s="57">
        <v>0</v>
      </c>
      <c r="O737" s="157">
        <v>8966667</v>
      </c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>
        <v>5938</v>
      </c>
      <c r="AA737" s="58">
        <v>8966667</v>
      </c>
      <c r="AB737" s="58"/>
      <c r="AC737" s="58"/>
      <c r="AD737" s="58"/>
      <c r="AE737" s="58"/>
      <c r="AF737" s="58"/>
      <c r="AG737" s="58"/>
      <c r="AH737" s="58"/>
      <c r="AI737" s="58"/>
      <c r="AJ737" s="58"/>
      <c r="AK737" s="58"/>
      <c r="AL737" s="58"/>
      <c r="AM737" s="58"/>
      <c r="AN737" s="59">
        <f t="shared" si="93"/>
        <v>8966667</v>
      </c>
      <c r="AO737" s="60"/>
      <c r="AP737" s="61"/>
      <c r="AQ737" s="62">
        <f t="shared" si="94"/>
        <v>0</v>
      </c>
      <c r="AR737" s="146" t="s">
        <v>714</v>
      </c>
      <c r="AS737" s="21" t="s">
        <v>754</v>
      </c>
      <c r="AT737" s="21" t="s">
        <v>755</v>
      </c>
      <c r="AU737" s="64"/>
    </row>
    <row r="738" spans="1:54" ht="15" customHeight="1" x14ac:dyDescent="0.2">
      <c r="A738" s="53" t="s">
        <v>774</v>
      </c>
      <c r="B738" s="53" t="s">
        <v>775</v>
      </c>
      <c r="C738" s="53" t="s">
        <v>555</v>
      </c>
      <c r="D738" s="53" t="s">
        <v>549</v>
      </c>
      <c r="E738" s="53" t="s">
        <v>90</v>
      </c>
      <c r="F738" s="53">
        <v>830057711</v>
      </c>
      <c r="G738" s="53" t="s">
        <v>811</v>
      </c>
      <c r="H738" s="148">
        <v>2430</v>
      </c>
      <c r="I738" s="156">
        <v>10417</v>
      </c>
      <c r="J738" s="53" t="s">
        <v>98</v>
      </c>
      <c r="K738" s="53">
        <v>1754</v>
      </c>
      <c r="L738" s="55">
        <v>44540</v>
      </c>
      <c r="M738" s="144">
        <v>2333334</v>
      </c>
      <c r="N738" s="57">
        <v>0</v>
      </c>
      <c r="O738" s="157">
        <v>2333334</v>
      </c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>
        <v>5799</v>
      </c>
      <c r="AA738" s="58">
        <v>2333334</v>
      </c>
      <c r="AB738" s="58"/>
      <c r="AC738" s="58"/>
      <c r="AD738" s="58"/>
      <c r="AE738" s="58"/>
      <c r="AF738" s="58"/>
      <c r="AG738" s="58"/>
      <c r="AH738" s="58"/>
      <c r="AI738" s="58"/>
      <c r="AJ738" s="58"/>
      <c r="AK738" s="58"/>
      <c r="AL738" s="58"/>
      <c r="AM738" s="58"/>
      <c r="AN738" s="59">
        <f t="shared" si="93"/>
        <v>2333334</v>
      </c>
      <c r="AO738" s="60"/>
      <c r="AP738" s="61"/>
      <c r="AQ738" s="62">
        <f t="shared" si="94"/>
        <v>0</v>
      </c>
      <c r="AR738" s="146" t="s">
        <v>714</v>
      </c>
      <c r="AS738" s="21" t="s">
        <v>754</v>
      </c>
      <c r="AT738" s="21" t="s">
        <v>755</v>
      </c>
      <c r="AU738" s="64"/>
    </row>
    <row r="739" spans="1:54" ht="15" customHeight="1" x14ac:dyDescent="0.2">
      <c r="A739" s="53" t="s">
        <v>774</v>
      </c>
      <c r="B739" s="53" t="s">
        <v>775</v>
      </c>
      <c r="C739" s="53" t="s">
        <v>555</v>
      </c>
      <c r="D739" s="53" t="s">
        <v>549</v>
      </c>
      <c r="E739" s="53" t="s">
        <v>44</v>
      </c>
      <c r="F739" s="53">
        <v>1088295153</v>
      </c>
      <c r="G739" s="53" t="s">
        <v>812</v>
      </c>
      <c r="H739" s="148">
        <v>2523</v>
      </c>
      <c r="I739" s="156">
        <v>10445</v>
      </c>
      <c r="J739" s="53" t="s">
        <v>98</v>
      </c>
      <c r="K739" s="53">
        <v>1769</v>
      </c>
      <c r="L739" s="55">
        <v>44544</v>
      </c>
      <c r="M739" s="144">
        <v>13333334</v>
      </c>
      <c r="N739" s="57">
        <v>0</v>
      </c>
      <c r="O739" s="157">
        <v>13333334</v>
      </c>
      <c r="P739" s="58"/>
      <c r="Q739" s="58"/>
      <c r="R739" s="58"/>
      <c r="S739" s="58"/>
      <c r="T739" s="58" t="s">
        <v>813</v>
      </c>
      <c r="U739" s="58">
        <f>4444444+4444444</f>
        <v>8888888</v>
      </c>
      <c r="V739" s="58"/>
      <c r="W739" s="58"/>
      <c r="X739" s="58">
        <v>4338</v>
      </c>
      <c r="Y739" s="58">
        <v>4444446</v>
      </c>
      <c r="Z739" s="58"/>
      <c r="AA739" s="58"/>
      <c r="AB739" s="58"/>
      <c r="AC739" s="58"/>
      <c r="AD739" s="58"/>
      <c r="AE739" s="58"/>
      <c r="AF739" s="58"/>
      <c r="AG739" s="58"/>
      <c r="AH739" s="58"/>
      <c r="AI739" s="58"/>
      <c r="AJ739" s="58"/>
      <c r="AK739" s="58"/>
      <c r="AL739" s="58"/>
      <c r="AM739" s="58"/>
      <c r="AN739" s="59">
        <f t="shared" si="93"/>
        <v>13333334</v>
      </c>
      <c r="AO739" s="60"/>
      <c r="AP739" s="61"/>
      <c r="AQ739" s="62">
        <f t="shared" si="94"/>
        <v>0</v>
      </c>
      <c r="AR739" s="146" t="s">
        <v>714</v>
      </c>
      <c r="AS739" s="21" t="s">
        <v>754</v>
      </c>
      <c r="AT739" s="21" t="s">
        <v>755</v>
      </c>
      <c r="AU739" s="64"/>
    </row>
    <row r="740" spans="1:54" ht="15" customHeight="1" x14ac:dyDescent="0.2">
      <c r="A740" s="53" t="s">
        <v>774</v>
      </c>
      <c r="B740" s="53" t="s">
        <v>775</v>
      </c>
      <c r="C740" s="53" t="s">
        <v>555</v>
      </c>
      <c r="D740" s="53" t="s">
        <v>549</v>
      </c>
      <c r="E740" s="53" t="s">
        <v>44</v>
      </c>
      <c r="F740" s="53">
        <v>1019087089</v>
      </c>
      <c r="G740" s="53" t="s">
        <v>814</v>
      </c>
      <c r="H740" s="148">
        <v>2519</v>
      </c>
      <c r="I740" s="156">
        <v>10446</v>
      </c>
      <c r="J740" s="53" t="s">
        <v>98</v>
      </c>
      <c r="K740" s="53">
        <v>1768</v>
      </c>
      <c r="L740" s="55">
        <v>44544</v>
      </c>
      <c r="M740" s="144">
        <v>7500000</v>
      </c>
      <c r="N740" s="57">
        <v>0</v>
      </c>
      <c r="O740" s="157">
        <v>7500000</v>
      </c>
      <c r="P740" s="58"/>
      <c r="Q740" s="58"/>
      <c r="R740" s="58"/>
      <c r="S740" s="58"/>
      <c r="T740" s="58"/>
      <c r="U740" s="58"/>
      <c r="V740" s="58"/>
      <c r="W740" s="58"/>
      <c r="X740" s="58" t="s">
        <v>815</v>
      </c>
      <c r="Y740" s="58">
        <f>499998+2499990+2499990+2000022</f>
        <v>7500000</v>
      </c>
      <c r="Z740" s="58"/>
      <c r="AA740" s="58"/>
      <c r="AB740" s="58"/>
      <c r="AC740" s="58"/>
      <c r="AD740" s="58"/>
      <c r="AE740" s="58"/>
      <c r="AF740" s="58"/>
      <c r="AG740" s="58"/>
      <c r="AH740" s="58"/>
      <c r="AI740" s="58"/>
      <c r="AJ740" s="58"/>
      <c r="AK740" s="58"/>
      <c r="AL740" s="58"/>
      <c r="AM740" s="58"/>
      <c r="AN740" s="59">
        <f t="shared" si="93"/>
        <v>7500000</v>
      </c>
      <c r="AO740" s="60"/>
      <c r="AP740" s="61"/>
      <c r="AQ740" s="62">
        <f t="shared" si="94"/>
        <v>0</v>
      </c>
      <c r="AR740" s="146" t="s">
        <v>714</v>
      </c>
      <c r="AS740" s="21" t="s">
        <v>754</v>
      </c>
      <c r="AT740" s="21" t="s">
        <v>755</v>
      </c>
      <c r="AU740" s="64"/>
    </row>
    <row r="741" spans="1:54" x14ac:dyDescent="0.2">
      <c r="A741" s="53" t="s">
        <v>774</v>
      </c>
      <c r="B741" s="53" t="s">
        <v>775</v>
      </c>
      <c r="C741" s="53" t="s">
        <v>555</v>
      </c>
      <c r="D741" s="53" t="s">
        <v>549</v>
      </c>
      <c r="E741" s="53" t="s">
        <v>90</v>
      </c>
      <c r="F741" s="53">
        <v>444444293</v>
      </c>
      <c r="G741" s="53" t="s">
        <v>778</v>
      </c>
      <c r="H741" s="148">
        <v>3209</v>
      </c>
      <c r="I741" s="156">
        <v>10448</v>
      </c>
      <c r="J741" s="53" t="s">
        <v>98</v>
      </c>
      <c r="K741" s="53">
        <v>1767</v>
      </c>
      <c r="L741" s="55">
        <v>44544</v>
      </c>
      <c r="M741" s="144">
        <v>4500000</v>
      </c>
      <c r="N741" s="57">
        <v>0</v>
      </c>
      <c r="O741" s="157">
        <v>4500000</v>
      </c>
      <c r="P741" s="58"/>
      <c r="Q741" s="58"/>
      <c r="R741" s="58">
        <v>99</v>
      </c>
      <c r="S741" s="58">
        <v>3542895</v>
      </c>
      <c r="T741" s="58"/>
      <c r="U741" s="58"/>
      <c r="V741" s="58"/>
      <c r="W741" s="58"/>
      <c r="X741" s="58"/>
      <c r="Y741" s="58"/>
      <c r="Z741" s="58"/>
      <c r="AA741" s="58"/>
      <c r="AB741" s="58"/>
      <c r="AC741" s="58"/>
      <c r="AD741" s="58"/>
      <c r="AE741" s="58"/>
      <c r="AF741" s="58"/>
      <c r="AG741" s="58"/>
      <c r="AH741" s="58"/>
      <c r="AI741" s="58"/>
      <c r="AJ741" s="58"/>
      <c r="AK741" s="58"/>
      <c r="AL741" s="58"/>
      <c r="AM741" s="58"/>
      <c r="AN741" s="59">
        <f t="shared" si="93"/>
        <v>3542895</v>
      </c>
      <c r="AO741" s="60">
        <v>44833</v>
      </c>
      <c r="AP741" s="61">
        <v>957105</v>
      </c>
      <c r="AQ741" s="62">
        <f t="shared" si="94"/>
        <v>0</v>
      </c>
      <c r="AR741" s="146" t="s">
        <v>714</v>
      </c>
      <c r="AS741" s="21" t="s">
        <v>793</v>
      </c>
      <c r="AT741" s="21" t="s">
        <v>794</v>
      </c>
      <c r="AU741" s="64"/>
    </row>
    <row r="742" spans="1:54" ht="15" customHeight="1" x14ac:dyDescent="0.2">
      <c r="A742" s="53" t="s">
        <v>774</v>
      </c>
      <c r="B742" s="53" t="s">
        <v>775</v>
      </c>
      <c r="C742" s="53" t="s">
        <v>555</v>
      </c>
      <c r="D742" s="53" t="s">
        <v>549</v>
      </c>
      <c r="E742" s="53" t="s">
        <v>44</v>
      </c>
      <c r="F742" s="53">
        <v>79906925</v>
      </c>
      <c r="G742" s="53" t="s">
        <v>816</v>
      </c>
      <c r="H742" s="148">
        <v>2431</v>
      </c>
      <c r="I742" s="156">
        <v>10468</v>
      </c>
      <c r="J742" s="53" t="s">
        <v>806</v>
      </c>
      <c r="K742" s="53">
        <v>6074</v>
      </c>
      <c r="L742" s="55">
        <v>44546</v>
      </c>
      <c r="M742" s="144">
        <v>454263</v>
      </c>
      <c r="N742" s="57">
        <v>0</v>
      </c>
      <c r="O742" s="157">
        <v>454263</v>
      </c>
      <c r="P742" s="58"/>
      <c r="Q742" s="58"/>
      <c r="R742" s="58">
        <v>418</v>
      </c>
      <c r="S742" s="58">
        <v>454263</v>
      </c>
      <c r="T742" s="58"/>
      <c r="U742" s="58"/>
      <c r="V742" s="58"/>
      <c r="W742" s="58"/>
      <c r="X742" s="58"/>
      <c r="Y742" s="58"/>
      <c r="Z742" s="58"/>
      <c r="AA742" s="58"/>
      <c r="AB742" s="58"/>
      <c r="AC742" s="58"/>
      <c r="AD742" s="58"/>
      <c r="AE742" s="58"/>
      <c r="AF742" s="58"/>
      <c r="AG742" s="58"/>
      <c r="AH742" s="58"/>
      <c r="AI742" s="58"/>
      <c r="AJ742" s="58"/>
      <c r="AK742" s="58"/>
      <c r="AL742" s="58"/>
      <c r="AM742" s="58"/>
      <c r="AN742" s="59">
        <f t="shared" si="93"/>
        <v>454263</v>
      </c>
      <c r="AO742" s="60"/>
      <c r="AP742" s="61"/>
      <c r="AQ742" s="62">
        <f t="shared" si="94"/>
        <v>0</v>
      </c>
      <c r="AR742" s="146" t="s">
        <v>714</v>
      </c>
      <c r="AS742" s="21" t="s">
        <v>754</v>
      </c>
      <c r="AT742" s="21" t="s">
        <v>755</v>
      </c>
      <c r="AU742" s="64"/>
    </row>
    <row r="743" spans="1:54" ht="15" customHeight="1" x14ac:dyDescent="0.2">
      <c r="A743" s="53" t="s">
        <v>774</v>
      </c>
      <c r="B743" s="53" t="s">
        <v>775</v>
      </c>
      <c r="C743" s="53" t="s">
        <v>555</v>
      </c>
      <c r="D743" s="53" t="s">
        <v>549</v>
      </c>
      <c r="E743" s="53" t="s">
        <v>44</v>
      </c>
      <c r="F743" s="53">
        <v>52100324</v>
      </c>
      <c r="G743" s="53" t="s">
        <v>817</v>
      </c>
      <c r="H743" s="148">
        <v>2431</v>
      </c>
      <c r="I743" s="156">
        <v>10469</v>
      </c>
      <c r="J743" s="53" t="s">
        <v>806</v>
      </c>
      <c r="K743" s="53">
        <v>6075</v>
      </c>
      <c r="L743" s="55">
        <v>44546</v>
      </c>
      <c r="M743" s="144">
        <v>454263</v>
      </c>
      <c r="N743" s="57">
        <v>0</v>
      </c>
      <c r="O743" s="157">
        <v>454263</v>
      </c>
      <c r="P743" s="58"/>
      <c r="Q743" s="58"/>
      <c r="R743" s="58">
        <v>419</v>
      </c>
      <c r="S743" s="58">
        <v>454263</v>
      </c>
      <c r="T743" s="58"/>
      <c r="U743" s="58"/>
      <c r="V743" s="58"/>
      <c r="W743" s="58"/>
      <c r="X743" s="58"/>
      <c r="Y743" s="58"/>
      <c r="Z743" s="58"/>
      <c r="AA743" s="58"/>
      <c r="AB743" s="58"/>
      <c r="AC743" s="58"/>
      <c r="AD743" s="58"/>
      <c r="AE743" s="58"/>
      <c r="AF743" s="58"/>
      <c r="AG743" s="58"/>
      <c r="AH743" s="58"/>
      <c r="AI743" s="58"/>
      <c r="AJ743" s="58"/>
      <c r="AK743" s="58"/>
      <c r="AL743" s="58"/>
      <c r="AM743" s="58"/>
      <c r="AN743" s="59">
        <f t="shared" si="93"/>
        <v>454263</v>
      </c>
      <c r="AO743" s="60"/>
      <c r="AP743" s="61"/>
      <c r="AQ743" s="62">
        <f t="shared" si="94"/>
        <v>0</v>
      </c>
      <c r="AR743" s="146" t="s">
        <v>714</v>
      </c>
      <c r="AS743" s="21" t="s">
        <v>754</v>
      </c>
      <c r="AT743" s="21" t="s">
        <v>755</v>
      </c>
      <c r="AU743" s="64"/>
    </row>
    <row r="744" spans="1:54" ht="15" customHeight="1" x14ac:dyDescent="0.2">
      <c r="A744" s="53" t="s">
        <v>774</v>
      </c>
      <c r="B744" s="53" t="s">
        <v>775</v>
      </c>
      <c r="C744" s="53" t="s">
        <v>555</v>
      </c>
      <c r="D744" s="53" t="s">
        <v>549</v>
      </c>
      <c r="E744" s="53" t="s">
        <v>44</v>
      </c>
      <c r="F744" s="53">
        <v>86050327</v>
      </c>
      <c r="G744" s="53" t="s">
        <v>818</v>
      </c>
      <c r="H744" s="148">
        <v>2431</v>
      </c>
      <c r="I744" s="156">
        <v>10474</v>
      </c>
      <c r="J744" s="53" t="s">
        <v>806</v>
      </c>
      <c r="K744" s="53">
        <v>6079</v>
      </c>
      <c r="L744" s="55">
        <v>44546</v>
      </c>
      <c r="M744" s="144">
        <v>454263</v>
      </c>
      <c r="N744" s="57">
        <v>0</v>
      </c>
      <c r="O744" s="157">
        <v>454263</v>
      </c>
      <c r="P744" s="58"/>
      <c r="Q744" s="58"/>
      <c r="R744" s="58">
        <v>420</v>
      </c>
      <c r="S744" s="58">
        <v>454263</v>
      </c>
      <c r="T744" s="58"/>
      <c r="U744" s="58"/>
      <c r="V744" s="58"/>
      <c r="W744" s="58"/>
      <c r="X744" s="58"/>
      <c r="Y744" s="58"/>
      <c r="Z744" s="58"/>
      <c r="AA744" s="58"/>
      <c r="AB744" s="58"/>
      <c r="AC744" s="58"/>
      <c r="AD744" s="58"/>
      <c r="AE744" s="58"/>
      <c r="AF744" s="58"/>
      <c r="AG744" s="58"/>
      <c r="AH744" s="58"/>
      <c r="AI744" s="58"/>
      <c r="AJ744" s="58"/>
      <c r="AK744" s="58"/>
      <c r="AL744" s="58"/>
      <c r="AM744" s="58"/>
      <c r="AN744" s="59">
        <f t="shared" si="93"/>
        <v>454263</v>
      </c>
      <c r="AO744" s="60"/>
      <c r="AP744" s="61"/>
      <c r="AQ744" s="62">
        <f t="shared" si="94"/>
        <v>0</v>
      </c>
      <c r="AR744" s="146" t="s">
        <v>714</v>
      </c>
      <c r="AS744" s="21" t="s">
        <v>754</v>
      </c>
      <c r="AT744" s="21" t="s">
        <v>755</v>
      </c>
      <c r="AU744" s="64"/>
    </row>
    <row r="745" spans="1:54" ht="15" customHeight="1" x14ac:dyDescent="0.2">
      <c r="A745" s="53" t="s">
        <v>774</v>
      </c>
      <c r="B745" s="53" t="s">
        <v>775</v>
      </c>
      <c r="C745" s="53" t="s">
        <v>555</v>
      </c>
      <c r="D745" s="53" t="s">
        <v>549</v>
      </c>
      <c r="E745" s="53" t="s">
        <v>90</v>
      </c>
      <c r="F745" s="53">
        <v>860053274</v>
      </c>
      <c r="G745" s="53" t="s">
        <v>819</v>
      </c>
      <c r="H745" s="148">
        <v>2638</v>
      </c>
      <c r="I745" s="156">
        <v>10483</v>
      </c>
      <c r="J745" s="53" t="s">
        <v>96</v>
      </c>
      <c r="K745" s="53">
        <v>1777</v>
      </c>
      <c r="L745" s="55">
        <v>44547</v>
      </c>
      <c r="M745" s="144">
        <v>249900</v>
      </c>
      <c r="N745" s="57">
        <v>0</v>
      </c>
      <c r="O745" s="157">
        <v>249900</v>
      </c>
      <c r="P745" s="58"/>
      <c r="Q745" s="58"/>
      <c r="R745" s="58"/>
      <c r="S745" s="58"/>
      <c r="T745" s="58">
        <v>2039</v>
      </c>
      <c r="U745" s="58">
        <v>249900</v>
      </c>
      <c r="V745" s="58"/>
      <c r="W745" s="58"/>
      <c r="X745" s="58"/>
      <c r="Y745" s="58"/>
      <c r="Z745" s="58"/>
      <c r="AA745" s="58"/>
      <c r="AB745" s="58"/>
      <c r="AC745" s="58"/>
      <c r="AD745" s="58"/>
      <c r="AE745" s="58"/>
      <c r="AF745" s="58"/>
      <c r="AG745" s="58"/>
      <c r="AH745" s="58"/>
      <c r="AI745" s="58"/>
      <c r="AJ745" s="58"/>
      <c r="AK745" s="58"/>
      <c r="AL745" s="58"/>
      <c r="AM745" s="58"/>
      <c r="AN745" s="59">
        <f t="shared" si="93"/>
        <v>249900</v>
      </c>
      <c r="AO745" s="60"/>
      <c r="AP745" s="61"/>
      <c r="AQ745" s="62">
        <f t="shared" si="94"/>
        <v>0</v>
      </c>
      <c r="AR745" s="146" t="s">
        <v>714</v>
      </c>
      <c r="AS745" s="21" t="s">
        <v>754</v>
      </c>
      <c r="AT745" s="21" t="s">
        <v>755</v>
      </c>
      <c r="AU745" s="64"/>
    </row>
    <row r="746" spans="1:54" ht="15" customHeight="1" x14ac:dyDescent="0.2">
      <c r="A746" s="53" t="s">
        <v>774</v>
      </c>
      <c r="B746" s="53" t="s">
        <v>775</v>
      </c>
      <c r="C746" s="53" t="s">
        <v>555</v>
      </c>
      <c r="D746" s="53" t="s">
        <v>549</v>
      </c>
      <c r="E746" s="53" t="s">
        <v>90</v>
      </c>
      <c r="F746" s="53">
        <v>830120991</v>
      </c>
      <c r="G746" s="53" t="s">
        <v>820</v>
      </c>
      <c r="H746" s="148">
        <v>2520</v>
      </c>
      <c r="I746" s="156">
        <v>10491</v>
      </c>
      <c r="J746" s="53" t="s">
        <v>98</v>
      </c>
      <c r="K746" s="53">
        <v>1782</v>
      </c>
      <c r="L746" s="55">
        <v>44550</v>
      </c>
      <c r="M746" s="144">
        <v>16999200</v>
      </c>
      <c r="N746" s="57">
        <v>0</v>
      </c>
      <c r="O746" s="157">
        <v>16999200</v>
      </c>
      <c r="P746" s="58"/>
      <c r="Q746" s="58"/>
      <c r="R746" s="58">
        <v>459</v>
      </c>
      <c r="S746" s="58">
        <v>16191450</v>
      </c>
      <c r="T746" s="58">
        <v>2722</v>
      </c>
      <c r="U746" s="58">
        <v>807750</v>
      </c>
      <c r="V746" s="58"/>
      <c r="W746" s="58"/>
      <c r="X746" s="58"/>
      <c r="Y746" s="58"/>
      <c r="Z746" s="58"/>
      <c r="AA746" s="58"/>
      <c r="AB746" s="58"/>
      <c r="AC746" s="58"/>
      <c r="AD746" s="58"/>
      <c r="AE746" s="58"/>
      <c r="AF746" s="58"/>
      <c r="AG746" s="58"/>
      <c r="AH746" s="58"/>
      <c r="AI746" s="58"/>
      <c r="AJ746" s="58"/>
      <c r="AK746" s="58"/>
      <c r="AL746" s="58"/>
      <c r="AM746" s="58"/>
      <c r="AN746" s="59">
        <f t="shared" si="93"/>
        <v>16999200</v>
      </c>
      <c r="AO746" s="60"/>
      <c r="AP746" s="61"/>
      <c r="AQ746" s="62">
        <f t="shared" si="94"/>
        <v>0</v>
      </c>
      <c r="AR746" s="146" t="s">
        <v>714</v>
      </c>
      <c r="AS746" s="21" t="s">
        <v>793</v>
      </c>
      <c r="AT746" s="21" t="s">
        <v>794</v>
      </c>
      <c r="AU746" s="64"/>
      <c r="BB746" s="93"/>
    </row>
    <row r="747" spans="1:54" ht="15" customHeight="1" x14ac:dyDescent="0.2">
      <c r="A747" s="53" t="s">
        <v>774</v>
      </c>
      <c r="B747" s="53" t="s">
        <v>775</v>
      </c>
      <c r="C747" s="53" t="s">
        <v>821</v>
      </c>
      <c r="D747" s="53" t="s">
        <v>549</v>
      </c>
      <c r="E747" s="53" t="s">
        <v>44</v>
      </c>
      <c r="F747" s="53">
        <v>1018476626</v>
      </c>
      <c r="G747" s="53" t="s">
        <v>822</v>
      </c>
      <c r="H747" s="148">
        <v>2524</v>
      </c>
      <c r="I747" s="156">
        <v>10581</v>
      </c>
      <c r="J747" s="53" t="s">
        <v>578</v>
      </c>
      <c r="K747" s="53">
        <v>1808</v>
      </c>
      <c r="L747" s="55">
        <v>44554</v>
      </c>
      <c r="M747" s="144">
        <v>7000000</v>
      </c>
      <c r="N747" s="57">
        <v>0</v>
      </c>
      <c r="O747" s="157">
        <v>7000000</v>
      </c>
      <c r="P747" s="58"/>
      <c r="Q747" s="58"/>
      <c r="R747" s="58"/>
      <c r="S747" s="58"/>
      <c r="T747" s="58"/>
      <c r="U747" s="58"/>
      <c r="V747" s="58">
        <v>3912</v>
      </c>
      <c r="W747" s="58">
        <v>7000000</v>
      </c>
      <c r="X747" s="58"/>
      <c r="Y747" s="58"/>
      <c r="Z747" s="58"/>
      <c r="AA747" s="58"/>
      <c r="AB747" s="58"/>
      <c r="AC747" s="58"/>
      <c r="AD747" s="58"/>
      <c r="AE747" s="58"/>
      <c r="AF747" s="58"/>
      <c r="AG747" s="58"/>
      <c r="AH747" s="58"/>
      <c r="AI747" s="58"/>
      <c r="AJ747" s="58"/>
      <c r="AK747" s="58"/>
      <c r="AL747" s="58"/>
      <c r="AM747" s="58"/>
      <c r="AN747" s="59">
        <f t="shared" si="93"/>
        <v>7000000</v>
      </c>
      <c r="AO747" s="60"/>
      <c r="AP747" s="61"/>
      <c r="AQ747" s="62">
        <f t="shared" si="94"/>
        <v>0</v>
      </c>
      <c r="AR747" s="146" t="s">
        <v>714</v>
      </c>
      <c r="AS747" s="21" t="s">
        <v>754</v>
      </c>
      <c r="AT747" s="21" t="s">
        <v>755</v>
      </c>
      <c r="AU747" s="64"/>
    </row>
    <row r="748" spans="1:54" s="125" customFormat="1" ht="17.25" customHeight="1" x14ac:dyDescent="0.2">
      <c r="A748" s="66" t="str">
        <f>+A747</f>
        <v>3-03-001-16-01-17-7875-00</v>
      </c>
      <c r="B748" s="66" t="str">
        <f>+B747</f>
        <v>Fortalecimiento y promoción de la investigación y desarrollo científico de la Universidad Distrital</v>
      </c>
      <c r="C748" s="66"/>
      <c r="D748" s="66"/>
      <c r="E748" s="66"/>
      <c r="F748" s="66"/>
      <c r="G748" s="66"/>
      <c r="H748" s="67"/>
      <c r="I748" s="68"/>
      <c r="J748" s="66"/>
      <c r="K748" s="66"/>
      <c r="L748" s="69"/>
      <c r="M748" s="70"/>
      <c r="N748" s="71" t="str">
        <f>+B748</f>
        <v>Fortalecimiento y promoción de la investigación y desarrollo científico de la Universidad Distrital</v>
      </c>
      <c r="O748" s="72">
        <f>SUM(O701:O747)</f>
        <v>133220774</v>
      </c>
      <c r="P748" s="72">
        <f t="shared" ref="P748:AQ748" si="95">SUM(P701:P747)</f>
        <v>0</v>
      </c>
      <c r="Q748" s="72">
        <f t="shared" si="95"/>
        <v>0</v>
      </c>
      <c r="R748" s="72">
        <f t="shared" si="95"/>
        <v>3604</v>
      </c>
      <c r="S748" s="72">
        <f t="shared" si="95"/>
        <v>64499162</v>
      </c>
      <c r="T748" s="72">
        <f t="shared" si="95"/>
        <v>10322</v>
      </c>
      <c r="U748" s="72">
        <f t="shared" si="95"/>
        <v>15067503</v>
      </c>
      <c r="V748" s="72">
        <f t="shared" si="95"/>
        <v>7416</v>
      </c>
      <c r="W748" s="72">
        <f t="shared" si="95"/>
        <v>8589920</v>
      </c>
      <c r="X748" s="72">
        <f>SUM(X701:X747)</f>
        <v>8381</v>
      </c>
      <c r="Y748" s="72">
        <f t="shared" si="95"/>
        <v>15401246</v>
      </c>
      <c r="Z748" s="72">
        <f t="shared" si="95"/>
        <v>11737</v>
      </c>
      <c r="AA748" s="72">
        <f t="shared" si="95"/>
        <v>11300001</v>
      </c>
      <c r="AB748" s="72">
        <f t="shared" si="95"/>
        <v>7130</v>
      </c>
      <c r="AC748" s="72">
        <f t="shared" si="95"/>
        <v>137600</v>
      </c>
      <c r="AD748" s="72">
        <f t="shared" si="95"/>
        <v>8061</v>
      </c>
      <c r="AE748" s="72">
        <f t="shared" si="95"/>
        <v>9000000</v>
      </c>
      <c r="AF748" s="72">
        <f t="shared" si="95"/>
        <v>0</v>
      </c>
      <c r="AG748" s="72">
        <f t="shared" si="95"/>
        <v>0</v>
      </c>
      <c r="AH748" s="72">
        <f t="shared" si="95"/>
        <v>0</v>
      </c>
      <c r="AI748" s="72">
        <f t="shared" si="95"/>
        <v>0</v>
      </c>
      <c r="AJ748" s="72">
        <f t="shared" si="95"/>
        <v>0</v>
      </c>
      <c r="AK748" s="72">
        <f t="shared" si="95"/>
        <v>0</v>
      </c>
      <c r="AL748" s="72">
        <f t="shared" si="95"/>
        <v>0</v>
      </c>
      <c r="AM748" s="72">
        <f t="shared" si="95"/>
        <v>0</v>
      </c>
      <c r="AN748" s="72">
        <f t="shared" si="95"/>
        <v>123995432</v>
      </c>
      <c r="AO748" s="72">
        <f t="shared" si="95"/>
        <v>625957</v>
      </c>
      <c r="AP748" s="72">
        <f t="shared" si="95"/>
        <v>9129038</v>
      </c>
      <c r="AQ748" s="72">
        <f t="shared" si="95"/>
        <v>96304</v>
      </c>
      <c r="AR748" s="63"/>
      <c r="AT748" s="130"/>
      <c r="AU748" s="64"/>
      <c r="AW748" s="21"/>
      <c r="AX748" s="21"/>
      <c r="AY748" s="21"/>
    </row>
    <row r="749" spans="1:54" ht="15" customHeight="1" x14ac:dyDescent="0.2">
      <c r="A749" s="53" t="s">
        <v>823</v>
      </c>
      <c r="B749" s="53" t="s">
        <v>824</v>
      </c>
      <c r="C749" s="53" t="s">
        <v>54</v>
      </c>
      <c r="D749" s="53" t="s">
        <v>43</v>
      </c>
      <c r="E749" s="53" t="s">
        <v>44</v>
      </c>
      <c r="F749" s="53">
        <v>1024558512</v>
      </c>
      <c r="G749" s="53" t="s">
        <v>825</v>
      </c>
      <c r="H749" s="159">
        <v>1143</v>
      </c>
      <c r="I749" s="155">
        <v>4008</v>
      </c>
      <c r="J749" s="53" t="s">
        <v>92</v>
      </c>
      <c r="K749" s="53">
        <v>972</v>
      </c>
      <c r="L749" s="55">
        <v>44300</v>
      </c>
      <c r="M749" s="151">
        <v>41792200</v>
      </c>
      <c r="N749" s="57">
        <v>35801985</v>
      </c>
      <c r="O749" s="152">
        <v>5990215</v>
      </c>
      <c r="P749" s="58"/>
      <c r="Q749" s="58"/>
      <c r="R749" s="58">
        <v>279</v>
      </c>
      <c r="S749" s="58">
        <v>4179220</v>
      </c>
      <c r="T749" s="58">
        <v>1954</v>
      </c>
      <c r="U749" s="58">
        <v>1810995</v>
      </c>
      <c r="V749" s="58"/>
      <c r="W749" s="58"/>
      <c r="X749" s="58"/>
      <c r="Y749" s="58"/>
      <c r="Z749" s="58"/>
      <c r="AA749" s="58"/>
      <c r="AB749" s="58"/>
      <c r="AC749" s="58"/>
      <c r="AD749" s="58"/>
      <c r="AE749" s="58"/>
      <c r="AF749" s="58"/>
      <c r="AG749" s="58"/>
      <c r="AH749" s="58"/>
      <c r="AI749" s="58"/>
      <c r="AJ749" s="58"/>
      <c r="AK749" s="58"/>
      <c r="AL749" s="58"/>
      <c r="AM749" s="58"/>
      <c r="AN749" s="59">
        <f t="shared" si="93"/>
        <v>5990215</v>
      </c>
      <c r="AO749" s="60"/>
      <c r="AP749" s="61"/>
      <c r="AQ749" s="62">
        <f t="shared" si="94"/>
        <v>0</v>
      </c>
      <c r="AR749" s="146" t="s">
        <v>714</v>
      </c>
      <c r="AS749" s="21" t="s">
        <v>715</v>
      </c>
      <c r="AT749" s="21" t="s">
        <v>716</v>
      </c>
      <c r="AU749" s="64"/>
      <c r="BA749" s="98"/>
    </row>
    <row r="750" spans="1:54" s="153" customFormat="1" x14ac:dyDescent="0.2">
      <c r="A750" s="53" t="s">
        <v>823</v>
      </c>
      <c r="B750" s="53" t="s">
        <v>824</v>
      </c>
      <c r="C750" s="53" t="s">
        <v>54</v>
      </c>
      <c r="D750" s="53" t="s">
        <v>43</v>
      </c>
      <c r="E750" s="53" t="s">
        <v>44</v>
      </c>
      <c r="F750" s="53">
        <v>1032458403</v>
      </c>
      <c r="G750" s="53" t="s">
        <v>826</v>
      </c>
      <c r="H750" s="159">
        <v>1144</v>
      </c>
      <c r="I750" s="155">
        <v>4009</v>
      </c>
      <c r="J750" s="53" t="s">
        <v>92</v>
      </c>
      <c r="K750" s="53">
        <v>973</v>
      </c>
      <c r="L750" s="55">
        <v>44300</v>
      </c>
      <c r="M750" s="151">
        <v>41792200</v>
      </c>
      <c r="N750" s="57">
        <v>35956185</v>
      </c>
      <c r="O750" s="152">
        <v>5836015</v>
      </c>
      <c r="P750" s="58"/>
      <c r="Q750" s="58"/>
      <c r="R750" s="58">
        <v>289</v>
      </c>
      <c r="S750" s="58">
        <v>4197220</v>
      </c>
      <c r="T750" s="58">
        <v>1955</v>
      </c>
      <c r="U750" s="58">
        <v>1638795</v>
      </c>
      <c r="V750" s="58"/>
      <c r="W750" s="58"/>
      <c r="X750" s="58"/>
      <c r="Y750" s="58"/>
      <c r="Z750" s="58"/>
      <c r="AA750" s="58"/>
      <c r="AB750" s="58"/>
      <c r="AC750" s="58"/>
      <c r="AD750" s="58"/>
      <c r="AE750" s="58"/>
      <c r="AF750" s="58"/>
      <c r="AG750" s="58"/>
      <c r="AH750" s="58"/>
      <c r="AI750" s="58"/>
      <c r="AJ750" s="58"/>
      <c r="AK750" s="58"/>
      <c r="AL750" s="58"/>
      <c r="AM750" s="58"/>
      <c r="AN750" s="59">
        <f t="shared" si="93"/>
        <v>5836015</v>
      </c>
      <c r="AO750" s="60"/>
      <c r="AP750" s="61"/>
      <c r="AQ750" s="62">
        <f t="shared" si="94"/>
        <v>0</v>
      </c>
      <c r="AR750" s="146" t="s">
        <v>714</v>
      </c>
      <c r="AS750" s="21" t="s">
        <v>715</v>
      </c>
      <c r="AT750" s="21" t="s">
        <v>716</v>
      </c>
      <c r="AU750" s="64"/>
      <c r="AW750" s="21"/>
      <c r="AX750" s="21"/>
      <c r="AY750" s="21"/>
      <c r="BA750" s="98"/>
    </row>
    <row r="751" spans="1:54" s="153" customFormat="1" x14ac:dyDescent="0.2">
      <c r="A751" s="53" t="s">
        <v>823</v>
      </c>
      <c r="B751" s="53" t="s">
        <v>824</v>
      </c>
      <c r="C751" s="53" t="s">
        <v>54</v>
      </c>
      <c r="D751" s="53" t="s">
        <v>43</v>
      </c>
      <c r="E751" s="53" t="s">
        <v>44</v>
      </c>
      <c r="F751" s="53">
        <v>1024550448</v>
      </c>
      <c r="G751" s="53" t="s">
        <v>827</v>
      </c>
      <c r="H751" s="160">
        <v>1142</v>
      </c>
      <c r="I751" s="155">
        <v>4010</v>
      </c>
      <c r="J751" s="53" t="s">
        <v>92</v>
      </c>
      <c r="K751" s="53">
        <v>974</v>
      </c>
      <c r="L751" s="55">
        <v>44300</v>
      </c>
      <c r="M751" s="144">
        <v>41792200</v>
      </c>
      <c r="N751" s="57">
        <v>35801985</v>
      </c>
      <c r="O751" s="152">
        <v>5990215</v>
      </c>
      <c r="P751" s="58"/>
      <c r="Q751" s="58"/>
      <c r="R751" s="58">
        <v>288</v>
      </c>
      <c r="S751" s="58">
        <v>4179220</v>
      </c>
      <c r="T751" s="58">
        <v>1953</v>
      </c>
      <c r="U751" s="58">
        <v>1810995</v>
      </c>
      <c r="V751" s="58"/>
      <c r="W751" s="58"/>
      <c r="X751" s="58"/>
      <c r="Y751" s="58"/>
      <c r="Z751" s="58"/>
      <c r="AA751" s="58"/>
      <c r="AB751" s="58"/>
      <c r="AC751" s="58"/>
      <c r="AD751" s="58"/>
      <c r="AE751" s="58"/>
      <c r="AF751" s="58"/>
      <c r="AG751" s="58"/>
      <c r="AH751" s="58"/>
      <c r="AI751" s="58"/>
      <c r="AJ751" s="58"/>
      <c r="AK751" s="58"/>
      <c r="AL751" s="58"/>
      <c r="AM751" s="58"/>
      <c r="AN751" s="59">
        <f t="shared" si="93"/>
        <v>5990215</v>
      </c>
      <c r="AO751" s="60"/>
      <c r="AP751" s="61"/>
      <c r="AQ751" s="62">
        <f t="shared" si="94"/>
        <v>0</v>
      </c>
      <c r="AR751" s="146" t="s">
        <v>714</v>
      </c>
      <c r="AS751" s="21" t="s">
        <v>769</v>
      </c>
      <c r="AT751" s="21" t="s">
        <v>770</v>
      </c>
      <c r="AU751" s="64"/>
      <c r="AW751" s="21"/>
      <c r="AX751" s="21"/>
      <c r="AY751" s="21"/>
      <c r="BA751" s="98"/>
    </row>
    <row r="752" spans="1:54" s="153" customFormat="1" x14ac:dyDescent="0.2">
      <c r="A752" s="53" t="s">
        <v>823</v>
      </c>
      <c r="B752" s="53" t="s">
        <v>824</v>
      </c>
      <c r="C752" s="53" t="s">
        <v>54</v>
      </c>
      <c r="D752" s="53" t="s">
        <v>43</v>
      </c>
      <c r="E752" s="53" t="s">
        <v>44</v>
      </c>
      <c r="F752" s="53">
        <v>1024471035</v>
      </c>
      <c r="G752" s="53" t="s">
        <v>828</v>
      </c>
      <c r="H752" s="160">
        <v>1145</v>
      </c>
      <c r="I752" s="155">
        <v>4011</v>
      </c>
      <c r="J752" s="53" t="s">
        <v>92</v>
      </c>
      <c r="K752" s="53">
        <v>975</v>
      </c>
      <c r="L752" s="55">
        <v>44300</v>
      </c>
      <c r="M752" s="144">
        <v>41792200</v>
      </c>
      <c r="N752" s="57">
        <v>35801985</v>
      </c>
      <c r="O752" s="152">
        <v>5990215</v>
      </c>
      <c r="P752" s="58"/>
      <c r="Q752" s="58"/>
      <c r="R752" s="58">
        <v>281</v>
      </c>
      <c r="S752" s="58">
        <v>4179220</v>
      </c>
      <c r="T752" s="58">
        <v>1952</v>
      </c>
      <c r="U752" s="58">
        <v>1810995</v>
      </c>
      <c r="V752" s="58"/>
      <c r="W752" s="58"/>
      <c r="X752" s="58"/>
      <c r="Y752" s="58"/>
      <c r="Z752" s="58"/>
      <c r="AA752" s="58"/>
      <c r="AB752" s="58"/>
      <c r="AC752" s="58"/>
      <c r="AD752" s="58"/>
      <c r="AE752" s="58"/>
      <c r="AF752" s="58"/>
      <c r="AG752" s="58"/>
      <c r="AH752" s="58"/>
      <c r="AI752" s="58"/>
      <c r="AJ752" s="58"/>
      <c r="AK752" s="58"/>
      <c r="AL752" s="58"/>
      <c r="AM752" s="58"/>
      <c r="AN752" s="59">
        <f t="shared" si="93"/>
        <v>5990215</v>
      </c>
      <c r="AO752" s="60"/>
      <c r="AP752" s="61"/>
      <c r="AQ752" s="62">
        <f t="shared" si="94"/>
        <v>0</v>
      </c>
      <c r="AR752" s="146" t="s">
        <v>714</v>
      </c>
      <c r="AS752" s="21" t="s">
        <v>715</v>
      </c>
      <c r="AT752" s="21" t="s">
        <v>716</v>
      </c>
      <c r="AU752" s="64"/>
      <c r="AW752" s="21"/>
      <c r="AX752" s="21"/>
      <c r="AY752" s="21"/>
      <c r="BA752" s="98"/>
    </row>
    <row r="753" spans="1:53" s="153" customFormat="1" x14ac:dyDescent="0.2">
      <c r="A753" s="53" t="s">
        <v>823</v>
      </c>
      <c r="B753" s="53" t="s">
        <v>824</v>
      </c>
      <c r="C753" s="53" t="s">
        <v>54</v>
      </c>
      <c r="D753" s="53" t="s">
        <v>43</v>
      </c>
      <c r="E753" s="53" t="s">
        <v>44</v>
      </c>
      <c r="F753" s="53">
        <v>1022383291</v>
      </c>
      <c r="G753" s="53" t="s">
        <v>829</v>
      </c>
      <c r="H753" s="160">
        <v>1141</v>
      </c>
      <c r="I753" s="155">
        <v>4012</v>
      </c>
      <c r="J753" s="53" t="s">
        <v>92</v>
      </c>
      <c r="K753" s="53">
        <v>976</v>
      </c>
      <c r="L753" s="55">
        <v>44300</v>
      </c>
      <c r="M753" s="144">
        <v>41792200</v>
      </c>
      <c r="N753" s="57">
        <v>35801985</v>
      </c>
      <c r="O753" s="152">
        <v>5990215</v>
      </c>
      <c r="P753" s="58"/>
      <c r="Q753" s="58"/>
      <c r="R753" s="58" t="s">
        <v>830</v>
      </c>
      <c r="S753" s="58">
        <f>4179220+1810995</f>
        <v>5990215</v>
      </c>
      <c r="T753" s="58"/>
      <c r="U753" s="58"/>
      <c r="V753" s="58"/>
      <c r="W753" s="58"/>
      <c r="X753" s="58"/>
      <c r="Y753" s="58"/>
      <c r="Z753" s="58"/>
      <c r="AA753" s="58"/>
      <c r="AB753" s="58"/>
      <c r="AC753" s="58"/>
      <c r="AD753" s="58"/>
      <c r="AE753" s="58"/>
      <c r="AF753" s="58"/>
      <c r="AG753" s="58"/>
      <c r="AH753" s="58"/>
      <c r="AI753" s="58"/>
      <c r="AJ753" s="58"/>
      <c r="AK753" s="58"/>
      <c r="AL753" s="58"/>
      <c r="AM753" s="58"/>
      <c r="AN753" s="59">
        <f t="shared" si="93"/>
        <v>5990215</v>
      </c>
      <c r="AO753" s="60"/>
      <c r="AP753" s="61"/>
      <c r="AQ753" s="62">
        <f t="shared" si="94"/>
        <v>0</v>
      </c>
      <c r="AR753" s="146" t="s">
        <v>714</v>
      </c>
      <c r="AS753" s="21" t="s">
        <v>769</v>
      </c>
      <c r="AT753" s="21" t="s">
        <v>770</v>
      </c>
      <c r="AU753" s="64"/>
      <c r="AW753" s="21"/>
      <c r="AX753" s="21"/>
      <c r="AY753" s="21"/>
      <c r="BA753" s="98"/>
    </row>
    <row r="754" spans="1:53" s="153" customFormat="1" x14ac:dyDescent="0.2">
      <c r="A754" s="53" t="s">
        <v>823</v>
      </c>
      <c r="B754" s="53" t="s">
        <v>824</v>
      </c>
      <c r="C754" s="53" t="s">
        <v>54</v>
      </c>
      <c r="D754" s="53" t="s">
        <v>43</v>
      </c>
      <c r="E754" s="53" t="s">
        <v>44</v>
      </c>
      <c r="F754" s="53">
        <v>80013689</v>
      </c>
      <c r="G754" s="53" t="s">
        <v>831</v>
      </c>
      <c r="H754" s="159">
        <v>1295</v>
      </c>
      <c r="I754" s="155">
        <v>4157</v>
      </c>
      <c r="J754" s="53" t="s">
        <v>92</v>
      </c>
      <c r="K754" s="53">
        <v>1082</v>
      </c>
      <c r="L754" s="55">
        <v>44315</v>
      </c>
      <c r="M754" s="151">
        <v>37612980</v>
      </c>
      <c r="N754" s="57">
        <v>33015838</v>
      </c>
      <c r="O754" s="152">
        <v>4597142</v>
      </c>
      <c r="P754" s="58"/>
      <c r="Q754" s="58"/>
      <c r="R754" s="58">
        <v>275</v>
      </c>
      <c r="S754" s="58">
        <v>4179220</v>
      </c>
      <c r="T754" s="58">
        <v>1951</v>
      </c>
      <c r="U754" s="58">
        <v>417922</v>
      </c>
      <c r="V754" s="58"/>
      <c r="W754" s="58"/>
      <c r="X754" s="58"/>
      <c r="Y754" s="58"/>
      <c r="Z754" s="58"/>
      <c r="AA754" s="58"/>
      <c r="AB754" s="58"/>
      <c r="AC754" s="58"/>
      <c r="AD754" s="58"/>
      <c r="AE754" s="58"/>
      <c r="AF754" s="58"/>
      <c r="AG754" s="58"/>
      <c r="AH754" s="58"/>
      <c r="AI754" s="58"/>
      <c r="AJ754" s="58"/>
      <c r="AK754" s="58"/>
      <c r="AL754" s="58"/>
      <c r="AM754" s="58"/>
      <c r="AN754" s="59">
        <f t="shared" si="93"/>
        <v>4597142</v>
      </c>
      <c r="AO754" s="60"/>
      <c r="AP754" s="61"/>
      <c r="AQ754" s="62">
        <f t="shared" si="94"/>
        <v>0</v>
      </c>
      <c r="AR754" s="146" t="s">
        <v>714</v>
      </c>
      <c r="AS754" s="21" t="s">
        <v>769</v>
      </c>
      <c r="AT754" s="21" t="s">
        <v>770</v>
      </c>
      <c r="AU754" s="64"/>
      <c r="AW754" s="21"/>
      <c r="AX754" s="21"/>
      <c r="AY754" s="21"/>
      <c r="BA754" s="98"/>
    </row>
    <row r="755" spans="1:53" s="153" customFormat="1" x14ac:dyDescent="0.2">
      <c r="A755" s="53" t="s">
        <v>823</v>
      </c>
      <c r="B755" s="53" t="s">
        <v>824</v>
      </c>
      <c r="C755" s="53" t="s">
        <v>54</v>
      </c>
      <c r="D755" s="53" t="s">
        <v>43</v>
      </c>
      <c r="E755" s="53" t="s">
        <v>44</v>
      </c>
      <c r="F755" s="53">
        <v>52778144</v>
      </c>
      <c r="G755" s="53" t="s">
        <v>832</v>
      </c>
      <c r="H755" s="159">
        <v>1292</v>
      </c>
      <c r="I755" s="155">
        <v>4251</v>
      </c>
      <c r="J755" s="53" t="s">
        <v>92</v>
      </c>
      <c r="K755" s="53">
        <v>1054</v>
      </c>
      <c r="L755" s="55">
        <v>44328</v>
      </c>
      <c r="M755" s="151">
        <v>41792200</v>
      </c>
      <c r="N755" s="57">
        <v>31901379</v>
      </c>
      <c r="O755" s="152">
        <v>9890821</v>
      </c>
      <c r="P755" s="58"/>
      <c r="Q755" s="58"/>
      <c r="R755" s="58" t="s">
        <v>833</v>
      </c>
      <c r="S755" s="58">
        <f>4179220+4179220</f>
        <v>8358440</v>
      </c>
      <c r="T755" s="58"/>
      <c r="U755" s="58"/>
      <c r="V755" s="58">
        <v>2956</v>
      </c>
      <c r="W755" s="58">
        <v>1532381</v>
      </c>
      <c r="X755" s="58"/>
      <c r="Y755" s="58"/>
      <c r="Z755" s="58"/>
      <c r="AA755" s="58"/>
      <c r="AB755" s="58"/>
      <c r="AC755" s="58"/>
      <c r="AD755" s="58"/>
      <c r="AE755" s="58"/>
      <c r="AF755" s="58"/>
      <c r="AG755" s="58"/>
      <c r="AH755" s="58"/>
      <c r="AI755" s="58"/>
      <c r="AJ755" s="58"/>
      <c r="AK755" s="58"/>
      <c r="AL755" s="58"/>
      <c r="AM755" s="58"/>
      <c r="AN755" s="59">
        <f t="shared" si="93"/>
        <v>9890821</v>
      </c>
      <c r="AO755" s="60"/>
      <c r="AP755" s="61"/>
      <c r="AQ755" s="62">
        <f t="shared" si="94"/>
        <v>0</v>
      </c>
      <c r="AR755" s="146" t="s">
        <v>714</v>
      </c>
      <c r="AS755" s="21" t="s">
        <v>769</v>
      </c>
      <c r="AT755" s="21" t="s">
        <v>770</v>
      </c>
      <c r="AU755" s="64"/>
      <c r="AW755" s="21"/>
      <c r="AX755" s="21"/>
      <c r="AY755" s="21"/>
      <c r="BA755" s="98"/>
    </row>
    <row r="756" spans="1:53" s="153" customFormat="1" x14ac:dyDescent="0.2">
      <c r="A756" s="53" t="s">
        <v>823</v>
      </c>
      <c r="B756" s="53" t="s">
        <v>824</v>
      </c>
      <c r="C756" s="53" t="s">
        <v>54</v>
      </c>
      <c r="D756" s="53" t="s">
        <v>43</v>
      </c>
      <c r="E756" s="53" t="s">
        <v>44</v>
      </c>
      <c r="F756" s="53">
        <v>1018492910</v>
      </c>
      <c r="G756" s="53" t="s">
        <v>834</v>
      </c>
      <c r="H756" s="159">
        <v>1296</v>
      </c>
      <c r="I756" s="155">
        <v>4258</v>
      </c>
      <c r="J756" s="53" t="s">
        <v>92</v>
      </c>
      <c r="K756" s="53">
        <v>1090</v>
      </c>
      <c r="L756" s="55">
        <v>44329</v>
      </c>
      <c r="M756" s="151">
        <v>37612980</v>
      </c>
      <c r="N756" s="57">
        <v>31762072</v>
      </c>
      <c r="O756" s="152">
        <v>5850908</v>
      </c>
      <c r="P756" s="58"/>
      <c r="Q756" s="58"/>
      <c r="R756" s="58" t="s">
        <v>835</v>
      </c>
      <c r="S756" s="58">
        <f>4179220+1671688</f>
        <v>5850908</v>
      </c>
      <c r="T756" s="58"/>
      <c r="U756" s="58"/>
      <c r="V756" s="58"/>
      <c r="W756" s="58"/>
      <c r="X756" s="58"/>
      <c r="Y756" s="58"/>
      <c r="Z756" s="58"/>
      <c r="AA756" s="58"/>
      <c r="AB756" s="58"/>
      <c r="AC756" s="58"/>
      <c r="AD756" s="58"/>
      <c r="AE756" s="58"/>
      <c r="AF756" s="58"/>
      <c r="AG756" s="58"/>
      <c r="AH756" s="58"/>
      <c r="AI756" s="58"/>
      <c r="AJ756" s="58"/>
      <c r="AK756" s="58"/>
      <c r="AL756" s="58"/>
      <c r="AM756" s="58"/>
      <c r="AN756" s="59">
        <f t="shared" si="93"/>
        <v>5850908</v>
      </c>
      <c r="AO756" s="60"/>
      <c r="AP756" s="61"/>
      <c r="AQ756" s="62">
        <f t="shared" si="94"/>
        <v>0</v>
      </c>
      <c r="AR756" s="146" t="s">
        <v>714</v>
      </c>
      <c r="AS756" s="21" t="s">
        <v>769</v>
      </c>
      <c r="AT756" s="21" t="s">
        <v>770</v>
      </c>
      <c r="AU756" s="64"/>
      <c r="AW756" s="21"/>
      <c r="AX756" s="21"/>
      <c r="AY756" s="21"/>
      <c r="BA756" s="98"/>
    </row>
    <row r="757" spans="1:53" s="153" customFormat="1" x14ac:dyDescent="0.2">
      <c r="A757" s="53" t="s">
        <v>823</v>
      </c>
      <c r="B757" s="53" t="s">
        <v>824</v>
      </c>
      <c r="C757" s="53" t="s">
        <v>54</v>
      </c>
      <c r="D757" s="53" t="s">
        <v>43</v>
      </c>
      <c r="E757" s="53" t="s">
        <v>44</v>
      </c>
      <c r="F757" s="53">
        <v>1024543666</v>
      </c>
      <c r="G757" s="53" t="s">
        <v>836</v>
      </c>
      <c r="H757" s="159">
        <v>1298</v>
      </c>
      <c r="I757" s="155">
        <v>4259</v>
      </c>
      <c r="J757" s="53" t="s">
        <v>92</v>
      </c>
      <c r="K757" s="53">
        <v>1125</v>
      </c>
      <c r="L757" s="55">
        <v>44329</v>
      </c>
      <c r="M757" s="151">
        <v>21804624</v>
      </c>
      <c r="N757" s="57">
        <v>20714393</v>
      </c>
      <c r="O757" s="152">
        <v>1090231</v>
      </c>
      <c r="P757" s="58"/>
      <c r="Q757" s="58"/>
      <c r="R757" s="58">
        <v>286</v>
      </c>
      <c r="S757" s="58">
        <v>1090231</v>
      </c>
      <c r="T757" s="58"/>
      <c r="U757" s="58"/>
      <c r="V757" s="58"/>
      <c r="W757" s="58"/>
      <c r="X757" s="58"/>
      <c r="Y757" s="58"/>
      <c r="Z757" s="58"/>
      <c r="AA757" s="58"/>
      <c r="AB757" s="58"/>
      <c r="AC757" s="58"/>
      <c r="AD757" s="58"/>
      <c r="AE757" s="58"/>
      <c r="AF757" s="58"/>
      <c r="AG757" s="58"/>
      <c r="AH757" s="58"/>
      <c r="AI757" s="58"/>
      <c r="AJ757" s="58"/>
      <c r="AK757" s="58"/>
      <c r="AL757" s="58"/>
      <c r="AM757" s="58"/>
      <c r="AN757" s="59">
        <f t="shared" si="93"/>
        <v>1090231</v>
      </c>
      <c r="AO757" s="60"/>
      <c r="AP757" s="61"/>
      <c r="AQ757" s="62">
        <f t="shared" si="94"/>
        <v>0</v>
      </c>
      <c r="AR757" s="146" t="s">
        <v>714</v>
      </c>
      <c r="AS757" s="21" t="s">
        <v>769</v>
      </c>
      <c r="AT757" s="21" t="s">
        <v>770</v>
      </c>
      <c r="AU757" s="64"/>
      <c r="AW757" s="21"/>
      <c r="AX757" s="21"/>
      <c r="AY757" s="21"/>
      <c r="BA757" s="98"/>
    </row>
    <row r="758" spans="1:53" s="153" customFormat="1" x14ac:dyDescent="0.2">
      <c r="A758" s="53" t="s">
        <v>823</v>
      </c>
      <c r="B758" s="53" t="s">
        <v>824</v>
      </c>
      <c r="C758" s="53" t="s">
        <v>54</v>
      </c>
      <c r="D758" s="53" t="s">
        <v>43</v>
      </c>
      <c r="E758" s="53" t="s">
        <v>44</v>
      </c>
      <c r="F758" s="53">
        <v>52715373</v>
      </c>
      <c r="G758" s="53" t="s">
        <v>837</v>
      </c>
      <c r="H758" s="159">
        <v>1293</v>
      </c>
      <c r="I758" s="155">
        <v>4305</v>
      </c>
      <c r="J758" s="53" t="s">
        <v>92</v>
      </c>
      <c r="K758" s="53">
        <v>1137</v>
      </c>
      <c r="L758" s="55">
        <v>44334</v>
      </c>
      <c r="M758" s="151">
        <v>41792200</v>
      </c>
      <c r="N758" s="57">
        <v>31065535</v>
      </c>
      <c r="O758" s="152">
        <v>10726665</v>
      </c>
      <c r="P758" s="58"/>
      <c r="Q758" s="58"/>
      <c r="R758" s="58" t="s">
        <v>838</v>
      </c>
      <c r="S758" s="58">
        <f>4179220+4179220</f>
        <v>8358440</v>
      </c>
      <c r="T758" s="58"/>
      <c r="U758" s="58"/>
      <c r="V758" s="58"/>
      <c r="W758" s="58"/>
      <c r="X758" s="58">
        <v>4309</v>
      </c>
      <c r="Y758" s="58">
        <v>2368225</v>
      </c>
      <c r="Z758" s="58"/>
      <c r="AA758" s="58"/>
      <c r="AB758" s="58"/>
      <c r="AC758" s="58"/>
      <c r="AD758" s="58"/>
      <c r="AE758" s="58"/>
      <c r="AF758" s="58"/>
      <c r="AG758" s="58"/>
      <c r="AH758" s="58"/>
      <c r="AI758" s="58"/>
      <c r="AJ758" s="58"/>
      <c r="AK758" s="58"/>
      <c r="AL758" s="58"/>
      <c r="AM758" s="58"/>
      <c r="AN758" s="59">
        <f t="shared" si="93"/>
        <v>10726665</v>
      </c>
      <c r="AO758" s="60"/>
      <c r="AP758" s="61"/>
      <c r="AQ758" s="62">
        <f t="shared" si="94"/>
        <v>0</v>
      </c>
      <c r="AR758" s="146" t="s">
        <v>714</v>
      </c>
      <c r="AS758" s="21" t="s">
        <v>769</v>
      </c>
      <c r="AT758" s="21" t="s">
        <v>770</v>
      </c>
      <c r="AU758" s="64"/>
      <c r="AW758" s="21"/>
      <c r="AX758" s="21"/>
      <c r="AY758" s="21"/>
      <c r="BA758" s="98"/>
    </row>
    <row r="759" spans="1:53" s="153" customFormat="1" x14ac:dyDescent="0.2">
      <c r="A759" s="53" t="s">
        <v>823</v>
      </c>
      <c r="B759" s="53" t="s">
        <v>824</v>
      </c>
      <c r="C759" s="53" t="s">
        <v>54</v>
      </c>
      <c r="D759" s="53" t="s">
        <v>43</v>
      </c>
      <c r="E759" s="53" t="s">
        <v>44</v>
      </c>
      <c r="F759" s="53">
        <v>1024487140</v>
      </c>
      <c r="G759" s="53" t="s">
        <v>839</v>
      </c>
      <c r="H759" s="159">
        <v>1294</v>
      </c>
      <c r="I759" s="155">
        <v>4312</v>
      </c>
      <c r="J759" s="53" t="s">
        <v>92</v>
      </c>
      <c r="K759" s="53">
        <v>1126</v>
      </c>
      <c r="L759" s="55">
        <v>44334</v>
      </c>
      <c r="M759" s="151">
        <v>37612980</v>
      </c>
      <c r="N759" s="57">
        <v>26747008</v>
      </c>
      <c r="O759" s="152">
        <v>10865972</v>
      </c>
      <c r="P759" s="58"/>
      <c r="Q759" s="58"/>
      <c r="R759" s="58" t="s">
        <v>840</v>
      </c>
      <c r="S759" s="58">
        <f>4179220+4179220+2507532</f>
        <v>10865972</v>
      </c>
      <c r="T759" s="58"/>
      <c r="U759" s="58"/>
      <c r="V759" s="58"/>
      <c r="W759" s="58"/>
      <c r="X759" s="58"/>
      <c r="Y759" s="58"/>
      <c r="Z759" s="58"/>
      <c r="AA759" s="58"/>
      <c r="AB759" s="58"/>
      <c r="AC759" s="58"/>
      <c r="AD759" s="58"/>
      <c r="AE759" s="58"/>
      <c r="AF759" s="58"/>
      <c r="AG759" s="58"/>
      <c r="AH759" s="58"/>
      <c r="AI759" s="58"/>
      <c r="AJ759" s="58"/>
      <c r="AK759" s="58"/>
      <c r="AL759" s="58"/>
      <c r="AM759" s="58"/>
      <c r="AN759" s="59">
        <f t="shared" si="93"/>
        <v>10865972</v>
      </c>
      <c r="AO759" s="60"/>
      <c r="AP759" s="61"/>
      <c r="AQ759" s="62">
        <f t="shared" si="94"/>
        <v>0</v>
      </c>
      <c r="AR759" s="146" t="s">
        <v>714</v>
      </c>
      <c r="AS759" s="21" t="s">
        <v>769</v>
      </c>
      <c r="AT759" s="21" t="s">
        <v>770</v>
      </c>
      <c r="AU759" s="64"/>
      <c r="AW759" s="21"/>
      <c r="AX759" s="21"/>
      <c r="AY759" s="21"/>
      <c r="BA759" s="98"/>
    </row>
    <row r="760" spans="1:53" s="153" customFormat="1" x14ac:dyDescent="0.2">
      <c r="A760" s="53" t="s">
        <v>823</v>
      </c>
      <c r="B760" s="53" t="s">
        <v>824</v>
      </c>
      <c r="C760" s="53" t="s">
        <v>54</v>
      </c>
      <c r="D760" s="53" t="s">
        <v>43</v>
      </c>
      <c r="E760" s="53" t="s">
        <v>44</v>
      </c>
      <c r="F760" s="53">
        <v>1016010800</v>
      </c>
      <c r="G760" s="53" t="s">
        <v>841</v>
      </c>
      <c r="H760" s="159">
        <v>1299</v>
      </c>
      <c r="I760" s="155">
        <v>4369</v>
      </c>
      <c r="J760" s="53" t="s">
        <v>92</v>
      </c>
      <c r="K760" s="53">
        <v>1157</v>
      </c>
      <c r="L760" s="55">
        <v>44342</v>
      </c>
      <c r="M760" s="151">
        <v>24530202</v>
      </c>
      <c r="N760" s="57">
        <v>19533309</v>
      </c>
      <c r="O760" s="152">
        <v>4996893</v>
      </c>
      <c r="P760" s="58"/>
      <c r="Q760" s="58"/>
      <c r="R760" s="58" t="s">
        <v>842</v>
      </c>
      <c r="S760" s="58">
        <f>2725578+2271315</f>
        <v>4996893</v>
      </c>
      <c r="T760" s="58"/>
      <c r="U760" s="58"/>
      <c r="V760" s="58"/>
      <c r="W760" s="58"/>
      <c r="X760" s="58"/>
      <c r="Y760" s="58"/>
      <c r="Z760" s="58"/>
      <c r="AA760" s="58"/>
      <c r="AB760" s="58"/>
      <c r="AC760" s="58"/>
      <c r="AD760" s="58"/>
      <c r="AE760" s="58"/>
      <c r="AF760" s="58"/>
      <c r="AG760" s="58"/>
      <c r="AH760" s="58"/>
      <c r="AI760" s="58"/>
      <c r="AJ760" s="58"/>
      <c r="AK760" s="58"/>
      <c r="AL760" s="58"/>
      <c r="AM760" s="58"/>
      <c r="AN760" s="59">
        <f t="shared" si="93"/>
        <v>4996893</v>
      </c>
      <c r="AO760" s="60"/>
      <c r="AP760" s="61"/>
      <c r="AQ760" s="62">
        <f t="shared" si="94"/>
        <v>0</v>
      </c>
      <c r="AR760" s="146" t="s">
        <v>714</v>
      </c>
      <c r="AS760" s="21" t="s">
        <v>769</v>
      </c>
      <c r="AT760" s="21" t="s">
        <v>770</v>
      </c>
      <c r="AU760" s="64"/>
      <c r="AW760" s="21"/>
      <c r="AX760" s="21"/>
      <c r="AY760" s="21"/>
      <c r="AZ760" s="153">
        <v>4352</v>
      </c>
      <c r="BA760" s="98">
        <v>5000000</v>
      </c>
    </row>
    <row r="761" spans="1:53" s="153" customFormat="1" x14ac:dyDescent="0.2">
      <c r="A761" s="53" t="s">
        <v>823</v>
      </c>
      <c r="B761" s="53" t="s">
        <v>824</v>
      </c>
      <c r="C761" s="53" t="s">
        <v>54</v>
      </c>
      <c r="D761" s="53" t="s">
        <v>43</v>
      </c>
      <c r="E761" s="53" t="s">
        <v>44</v>
      </c>
      <c r="F761" s="53">
        <v>1077971702</v>
      </c>
      <c r="G761" s="53" t="s">
        <v>843</v>
      </c>
      <c r="H761" s="160">
        <v>1300</v>
      </c>
      <c r="I761" s="155">
        <v>4380</v>
      </c>
      <c r="J761" s="53" t="s">
        <v>92</v>
      </c>
      <c r="K761" s="53">
        <v>1160</v>
      </c>
      <c r="L761" s="55">
        <v>44344</v>
      </c>
      <c r="M761" s="144">
        <v>41792200</v>
      </c>
      <c r="N761" s="57">
        <v>29672462</v>
      </c>
      <c r="O761" s="152">
        <v>12119738</v>
      </c>
      <c r="P761" s="58"/>
      <c r="Q761" s="58"/>
      <c r="R761" s="58" t="s">
        <v>844</v>
      </c>
      <c r="S761" s="58">
        <f>4179220+4179220</f>
        <v>8358440</v>
      </c>
      <c r="T761" s="58"/>
      <c r="U761" s="58"/>
      <c r="V761" s="58">
        <v>2953</v>
      </c>
      <c r="W761" s="58">
        <v>3761298</v>
      </c>
      <c r="X761" s="58"/>
      <c r="Y761" s="58"/>
      <c r="Z761" s="58"/>
      <c r="AA761" s="58"/>
      <c r="AB761" s="58"/>
      <c r="AC761" s="58"/>
      <c r="AD761" s="58"/>
      <c r="AE761" s="58"/>
      <c r="AF761" s="58"/>
      <c r="AG761" s="58"/>
      <c r="AH761" s="58"/>
      <c r="AI761" s="58"/>
      <c r="AJ761" s="58"/>
      <c r="AK761" s="58"/>
      <c r="AL761" s="58"/>
      <c r="AM761" s="58"/>
      <c r="AN761" s="59">
        <f t="shared" si="93"/>
        <v>12119738</v>
      </c>
      <c r="AO761" s="60"/>
      <c r="AP761" s="61"/>
      <c r="AQ761" s="62">
        <f t="shared" si="94"/>
        <v>0</v>
      </c>
      <c r="AR761" s="146" t="s">
        <v>714</v>
      </c>
      <c r="AS761" s="21" t="s">
        <v>715</v>
      </c>
      <c r="AT761" s="21" t="s">
        <v>716</v>
      </c>
      <c r="AU761" s="64"/>
      <c r="AW761" s="21"/>
      <c r="AX761" s="21"/>
      <c r="AY761" s="21"/>
      <c r="BA761" s="98"/>
    </row>
    <row r="762" spans="1:53" s="153" customFormat="1" x14ac:dyDescent="0.2">
      <c r="A762" s="53" t="s">
        <v>823</v>
      </c>
      <c r="B762" s="53" t="s">
        <v>824</v>
      </c>
      <c r="C762" s="53" t="s">
        <v>54</v>
      </c>
      <c r="D762" s="53" t="s">
        <v>43</v>
      </c>
      <c r="E762" s="53" t="s">
        <v>44</v>
      </c>
      <c r="F762" s="53">
        <v>80747472</v>
      </c>
      <c r="G762" s="53" t="s">
        <v>845</v>
      </c>
      <c r="H762" s="159">
        <v>1533</v>
      </c>
      <c r="I762" s="155">
        <v>4464</v>
      </c>
      <c r="J762" s="53" t="s">
        <v>92</v>
      </c>
      <c r="K762" s="53">
        <v>1182</v>
      </c>
      <c r="L762" s="55">
        <v>44356</v>
      </c>
      <c r="M762" s="151">
        <v>41792200</v>
      </c>
      <c r="N762" s="57">
        <v>28140081</v>
      </c>
      <c r="O762" s="152">
        <v>13652119</v>
      </c>
      <c r="P762" s="58"/>
      <c r="Q762" s="58"/>
      <c r="R762" s="58" t="s">
        <v>846</v>
      </c>
      <c r="S762" s="58">
        <f>4179220+4179220</f>
        <v>8358440</v>
      </c>
      <c r="T762" s="58"/>
      <c r="U762" s="58"/>
      <c r="V762" s="58"/>
      <c r="W762" s="58"/>
      <c r="X762" s="58" t="s">
        <v>847</v>
      </c>
      <c r="Y762" s="58">
        <f>1114459+4179220</f>
        <v>5293679</v>
      </c>
      <c r="Z762" s="58"/>
      <c r="AA762" s="58"/>
      <c r="AB762" s="58"/>
      <c r="AC762" s="58"/>
      <c r="AD762" s="58"/>
      <c r="AE762" s="58"/>
      <c r="AF762" s="58"/>
      <c r="AG762" s="58"/>
      <c r="AH762" s="58"/>
      <c r="AI762" s="58"/>
      <c r="AJ762" s="58"/>
      <c r="AK762" s="58"/>
      <c r="AL762" s="58"/>
      <c r="AM762" s="58"/>
      <c r="AN762" s="59">
        <f t="shared" si="93"/>
        <v>13652119</v>
      </c>
      <c r="AO762" s="60"/>
      <c r="AP762" s="61"/>
      <c r="AQ762" s="62">
        <f t="shared" si="94"/>
        <v>0</v>
      </c>
      <c r="AR762" s="146" t="s">
        <v>714</v>
      </c>
      <c r="AS762" s="21" t="s">
        <v>715</v>
      </c>
      <c r="AT762" s="21" t="s">
        <v>716</v>
      </c>
      <c r="AU762" s="64"/>
      <c r="AW762" s="21"/>
      <c r="AX762" s="21"/>
      <c r="AY762" s="21"/>
      <c r="BA762" s="98"/>
    </row>
    <row r="763" spans="1:53" s="153" customFormat="1" x14ac:dyDescent="0.2">
      <c r="A763" s="53" t="s">
        <v>823</v>
      </c>
      <c r="B763" s="53" t="s">
        <v>824</v>
      </c>
      <c r="C763" s="53" t="s">
        <v>54</v>
      </c>
      <c r="D763" s="53" t="s">
        <v>43</v>
      </c>
      <c r="E763" s="53" t="s">
        <v>44</v>
      </c>
      <c r="F763" s="53">
        <v>1019022187</v>
      </c>
      <c r="G763" s="53" t="s">
        <v>848</v>
      </c>
      <c r="H763" s="160">
        <v>1532</v>
      </c>
      <c r="I763" s="155">
        <v>4516</v>
      </c>
      <c r="J763" s="53" t="s">
        <v>92</v>
      </c>
      <c r="K763" s="53">
        <v>1240</v>
      </c>
      <c r="L763" s="55">
        <v>44363</v>
      </c>
      <c r="M763" s="144">
        <v>22531445</v>
      </c>
      <c r="N763" s="57">
        <v>17716257</v>
      </c>
      <c r="O763" s="152">
        <v>4815188</v>
      </c>
      <c r="P763" s="58"/>
      <c r="Q763" s="58"/>
      <c r="R763" s="58" t="s">
        <v>849</v>
      </c>
      <c r="S763" s="58">
        <f>2725578+2089610</f>
        <v>4815188</v>
      </c>
      <c r="T763" s="58"/>
      <c r="U763" s="58"/>
      <c r="V763" s="58"/>
      <c r="W763" s="58"/>
      <c r="X763" s="58"/>
      <c r="Y763" s="58"/>
      <c r="Z763" s="58"/>
      <c r="AA763" s="58"/>
      <c r="AB763" s="58"/>
      <c r="AC763" s="58"/>
      <c r="AD763" s="58"/>
      <c r="AE763" s="58"/>
      <c r="AF763" s="58"/>
      <c r="AG763" s="58"/>
      <c r="AH763" s="58"/>
      <c r="AI763" s="58"/>
      <c r="AJ763" s="58"/>
      <c r="AK763" s="58"/>
      <c r="AL763" s="58"/>
      <c r="AM763" s="58"/>
      <c r="AN763" s="59">
        <f t="shared" si="93"/>
        <v>4815188</v>
      </c>
      <c r="AO763" s="60"/>
      <c r="AP763" s="61"/>
      <c r="AQ763" s="62">
        <f t="shared" si="94"/>
        <v>0</v>
      </c>
      <c r="AR763" s="146" t="s">
        <v>714</v>
      </c>
      <c r="AS763" s="21" t="s">
        <v>769</v>
      </c>
      <c r="AT763" s="21" t="s">
        <v>770</v>
      </c>
      <c r="AU763" s="64"/>
      <c r="AW763" s="21"/>
      <c r="AX763" s="21"/>
      <c r="AY763" s="21"/>
      <c r="BA763" s="98"/>
    </row>
    <row r="764" spans="1:53" s="153" customFormat="1" x14ac:dyDescent="0.2">
      <c r="A764" s="53" t="s">
        <v>823</v>
      </c>
      <c r="B764" s="53" t="s">
        <v>824</v>
      </c>
      <c r="C764" s="53" t="s">
        <v>54</v>
      </c>
      <c r="D764" s="53" t="s">
        <v>43</v>
      </c>
      <c r="E764" s="53" t="s">
        <v>44</v>
      </c>
      <c r="F764" s="53">
        <v>80208133</v>
      </c>
      <c r="G764" s="53" t="s">
        <v>850</v>
      </c>
      <c r="H764" s="159">
        <v>1900</v>
      </c>
      <c r="I764" s="155">
        <v>6612</v>
      </c>
      <c r="J764" s="53" t="s">
        <v>92</v>
      </c>
      <c r="K764" s="53">
        <v>1550</v>
      </c>
      <c r="L764" s="55">
        <v>44447</v>
      </c>
      <c r="M764" s="151">
        <v>29254540</v>
      </c>
      <c r="N764" s="57">
        <v>15741729</v>
      </c>
      <c r="O764" s="152">
        <v>13512811</v>
      </c>
      <c r="P764" s="58"/>
      <c r="Q764" s="58"/>
      <c r="R764" s="58" t="s">
        <v>851</v>
      </c>
      <c r="S764" s="58">
        <f>4179220+4179220</f>
        <v>8358440</v>
      </c>
      <c r="T764" s="58"/>
      <c r="U764" s="58"/>
      <c r="V764" s="58">
        <v>2955</v>
      </c>
      <c r="W764" s="58">
        <v>4179220</v>
      </c>
      <c r="X764" s="58">
        <v>4310</v>
      </c>
      <c r="Y764" s="58">
        <v>975151</v>
      </c>
      <c r="Z764" s="58"/>
      <c r="AA764" s="58"/>
      <c r="AB764" s="58"/>
      <c r="AC764" s="58"/>
      <c r="AD764" s="58"/>
      <c r="AE764" s="58"/>
      <c r="AF764" s="58"/>
      <c r="AG764" s="58"/>
      <c r="AH764" s="58"/>
      <c r="AI764" s="58"/>
      <c r="AJ764" s="58"/>
      <c r="AK764" s="58"/>
      <c r="AL764" s="58"/>
      <c r="AM764" s="58"/>
      <c r="AN764" s="59">
        <f t="shared" si="93"/>
        <v>13512811</v>
      </c>
      <c r="AO764" s="60"/>
      <c r="AP764" s="61"/>
      <c r="AQ764" s="62">
        <f t="shared" si="94"/>
        <v>0</v>
      </c>
      <c r="AR764" s="146" t="s">
        <v>714</v>
      </c>
      <c r="AS764" s="21" t="s">
        <v>769</v>
      </c>
      <c r="AT764" s="21" t="s">
        <v>770</v>
      </c>
      <c r="AU764" s="64"/>
      <c r="AW764" s="21"/>
      <c r="AX764" s="21"/>
      <c r="AY764" s="21"/>
      <c r="BA764" s="98"/>
    </row>
    <row r="765" spans="1:53" s="153" customFormat="1" x14ac:dyDescent="0.2">
      <c r="A765" s="53" t="s">
        <v>823</v>
      </c>
      <c r="B765" s="53" t="s">
        <v>824</v>
      </c>
      <c r="C765" s="53" t="s">
        <v>54</v>
      </c>
      <c r="D765" s="53" t="s">
        <v>43</v>
      </c>
      <c r="E765" s="53" t="s">
        <v>44</v>
      </c>
      <c r="F765" s="53">
        <v>37087727</v>
      </c>
      <c r="G765" s="53" t="s">
        <v>852</v>
      </c>
      <c r="H765" s="159">
        <v>1899</v>
      </c>
      <c r="I765" s="155">
        <v>6690</v>
      </c>
      <c r="J765" s="53" t="s">
        <v>92</v>
      </c>
      <c r="K765" s="53">
        <v>1579</v>
      </c>
      <c r="L765" s="55">
        <v>44453</v>
      </c>
      <c r="M765" s="151">
        <v>29254540</v>
      </c>
      <c r="N765" s="57">
        <v>14487963</v>
      </c>
      <c r="O765" s="152">
        <v>14766577</v>
      </c>
      <c r="P765" s="58"/>
      <c r="Q765" s="58"/>
      <c r="R765" s="58" t="s">
        <v>853</v>
      </c>
      <c r="S765" s="58">
        <f>4179220+4179220</f>
        <v>8358440</v>
      </c>
      <c r="T765" s="58"/>
      <c r="U765" s="58"/>
      <c r="V765" s="58">
        <v>2954</v>
      </c>
      <c r="W765" s="58">
        <v>4179220</v>
      </c>
      <c r="X765" s="58">
        <v>4308</v>
      </c>
      <c r="Y765" s="58">
        <v>2228917</v>
      </c>
      <c r="Z765" s="58"/>
      <c r="AA765" s="58"/>
      <c r="AB765" s="58"/>
      <c r="AC765" s="58"/>
      <c r="AD765" s="58"/>
      <c r="AE765" s="58"/>
      <c r="AF765" s="58"/>
      <c r="AG765" s="58"/>
      <c r="AH765" s="58"/>
      <c r="AI765" s="58"/>
      <c r="AJ765" s="58"/>
      <c r="AK765" s="58"/>
      <c r="AL765" s="58"/>
      <c r="AM765" s="58"/>
      <c r="AN765" s="59">
        <f t="shared" si="93"/>
        <v>14766577</v>
      </c>
      <c r="AO765" s="60"/>
      <c r="AP765" s="61"/>
      <c r="AQ765" s="62">
        <f t="shared" si="94"/>
        <v>0</v>
      </c>
      <c r="AR765" s="146" t="s">
        <v>714</v>
      </c>
      <c r="AS765" s="21" t="s">
        <v>769</v>
      </c>
      <c r="AT765" s="21" t="s">
        <v>770</v>
      </c>
      <c r="AU765" s="64"/>
      <c r="AW765" s="21"/>
      <c r="AX765" s="21"/>
      <c r="AY765" s="21"/>
      <c r="BA765" s="98"/>
    </row>
    <row r="766" spans="1:53" s="153" customFormat="1" x14ac:dyDescent="0.2">
      <c r="A766" s="53" t="s">
        <v>823</v>
      </c>
      <c r="B766" s="53" t="s">
        <v>824</v>
      </c>
      <c r="C766" s="53" t="s">
        <v>54</v>
      </c>
      <c r="D766" s="53" t="s">
        <v>43</v>
      </c>
      <c r="E766" s="53" t="s">
        <v>44</v>
      </c>
      <c r="F766" s="53">
        <v>80217786</v>
      </c>
      <c r="G766" s="53" t="s">
        <v>854</v>
      </c>
      <c r="H766" s="159">
        <v>1896</v>
      </c>
      <c r="I766" s="155">
        <v>6694</v>
      </c>
      <c r="J766" s="53" t="s">
        <v>92</v>
      </c>
      <c r="K766" s="53">
        <v>1593</v>
      </c>
      <c r="L766" s="55">
        <v>44453</v>
      </c>
      <c r="M766" s="151">
        <v>8358440</v>
      </c>
      <c r="N766" s="57">
        <v>0</v>
      </c>
      <c r="O766" s="152">
        <v>8358440</v>
      </c>
      <c r="P766" s="58"/>
      <c r="Q766" s="58"/>
      <c r="R766" s="58" t="s">
        <v>855</v>
      </c>
      <c r="S766" s="58">
        <f>4179220+4179220</f>
        <v>8358440</v>
      </c>
      <c r="T766" s="58"/>
      <c r="U766" s="58"/>
      <c r="V766" s="58"/>
      <c r="W766" s="58"/>
      <c r="X766" s="58"/>
      <c r="Y766" s="58"/>
      <c r="Z766" s="58"/>
      <c r="AA766" s="58"/>
      <c r="AB766" s="58"/>
      <c r="AC766" s="58"/>
      <c r="AD766" s="58"/>
      <c r="AE766" s="58"/>
      <c r="AF766" s="58"/>
      <c r="AG766" s="58"/>
      <c r="AH766" s="58"/>
      <c r="AI766" s="58"/>
      <c r="AJ766" s="58"/>
      <c r="AK766" s="58"/>
      <c r="AL766" s="58"/>
      <c r="AM766" s="58"/>
      <c r="AN766" s="59">
        <f t="shared" si="93"/>
        <v>8358440</v>
      </c>
      <c r="AO766" s="60"/>
      <c r="AP766" s="61"/>
      <c r="AQ766" s="62">
        <f t="shared" si="94"/>
        <v>0</v>
      </c>
      <c r="AR766" s="146" t="s">
        <v>714</v>
      </c>
      <c r="AS766" s="21" t="s">
        <v>769</v>
      </c>
      <c r="AT766" s="21" t="s">
        <v>770</v>
      </c>
      <c r="AU766" s="64"/>
      <c r="AW766" s="21"/>
      <c r="AX766" s="21"/>
      <c r="AY766" s="21"/>
      <c r="BA766" s="98"/>
    </row>
    <row r="767" spans="1:53" s="153" customFormat="1" x14ac:dyDescent="0.2">
      <c r="A767" s="53" t="s">
        <v>823</v>
      </c>
      <c r="B767" s="53" t="s">
        <v>824</v>
      </c>
      <c r="C767" s="53" t="s">
        <v>42</v>
      </c>
      <c r="D767" s="53" t="s">
        <v>43</v>
      </c>
      <c r="E767" s="53" t="s">
        <v>44</v>
      </c>
      <c r="F767" s="53">
        <v>51878277</v>
      </c>
      <c r="G767" s="53" t="s">
        <v>856</v>
      </c>
      <c r="H767" s="160">
        <v>3526</v>
      </c>
      <c r="I767" s="155">
        <v>10632</v>
      </c>
      <c r="J767" s="53" t="s">
        <v>92</v>
      </c>
      <c r="K767" s="53">
        <v>1835</v>
      </c>
      <c r="L767" s="55">
        <v>44559</v>
      </c>
      <c r="M767" s="151">
        <v>4179220</v>
      </c>
      <c r="N767" s="57">
        <v>0</v>
      </c>
      <c r="O767" s="152">
        <v>4179220</v>
      </c>
      <c r="P767" s="58"/>
      <c r="Q767" s="58"/>
      <c r="R767" s="58"/>
      <c r="S767" s="58"/>
      <c r="T767" s="58"/>
      <c r="U767" s="58"/>
      <c r="V767" s="58" t="s">
        <v>857</v>
      </c>
      <c r="W767" s="58">
        <f>975151+3204069</f>
        <v>4179220</v>
      </c>
      <c r="X767" s="58"/>
      <c r="Y767" s="58"/>
      <c r="Z767" s="58"/>
      <c r="AA767" s="58"/>
      <c r="AB767" s="58"/>
      <c r="AC767" s="58"/>
      <c r="AD767" s="58"/>
      <c r="AE767" s="58"/>
      <c r="AF767" s="58"/>
      <c r="AG767" s="58"/>
      <c r="AH767" s="58"/>
      <c r="AI767" s="58"/>
      <c r="AJ767" s="58"/>
      <c r="AK767" s="58"/>
      <c r="AL767" s="58"/>
      <c r="AM767" s="58"/>
      <c r="AN767" s="59">
        <f t="shared" si="93"/>
        <v>4179220</v>
      </c>
      <c r="AO767" s="60"/>
      <c r="AP767" s="61"/>
      <c r="AQ767" s="62">
        <f t="shared" si="94"/>
        <v>0</v>
      </c>
      <c r="AR767" s="146" t="s">
        <v>714</v>
      </c>
      <c r="AS767" s="21" t="s">
        <v>114</v>
      </c>
      <c r="AT767" s="21" t="s">
        <v>722</v>
      </c>
      <c r="AU767" s="64"/>
      <c r="AW767" s="21"/>
      <c r="AX767" s="21"/>
      <c r="AY767" s="21"/>
    </row>
    <row r="768" spans="1:53" s="153" customFormat="1" x14ac:dyDescent="0.2">
      <c r="A768" s="53" t="s">
        <v>823</v>
      </c>
      <c r="B768" s="53" t="s">
        <v>824</v>
      </c>
      <c r="C768" s="53" t="s">
        <v>42</v>
      </c>
      <c r="D768" s="53" t="s">
        <v>43</v>
      </c>
      <c r="E768" s="53" t="s">
        <v>44</v>
      </c>
      <c r="F768" s="53">
        <v>19398071</v>
      </c>
      <c r="G768" s="53" t="s">
        <v>858</v>
      </c>
      <c r="H768" s="160">
        <v>3528</v>
      </c>
      <c r="I768" s="155">
        <v>10633</v>
      </c>
      <c r="J768" s="53" t="s">
        <v>92</v>
      </c>
      <c r="K768" s="53">
        <v>1836</v>
      </c>
      <c r="L768" s="55">
        <v>44559</v>
      </c>
      <c r="M768" s="151">
        <v>4179220</v>
      </c>
      <c r="N768" s="57">
        <v>0</v>
      </c>
      <c r="O768" s="152">
        <v>4179220</v>
      </c>
      <c r="P768" s="58"/>
      <c r="Q768" s="58"/>
      <c r="R768" s="58"/>
      <c r="S768" s="58"/>
      <c r="T768" s="58"/>
      <c r="U768" s="58"/>
      <c r="V768" s="58" t="s">
        <v>859</v>
      </c>
      <c r="W768" s="58">
        <f>975151+3204069</f>
        <v>4179220</v>
      </c>
      <c r="X768" s="58"/>
      <c r="Y768" s="58"/>
      <c r="Z768" s="58"/>
      <c r="AA768" s="58"/>
      <c r="AB768" s="58"/>
      <c r="AC768" s="58"/>
      <c r="AD768" s="58"/>
      <c r="AE768" s="58"/>
      <c r="AF768" s="58"/>
      <c r="AG768" s="58"/>
      <c r="AH768" s="58"/>
      <c r="AI768" s="58"/>
      <c r="AJ768" s="58"/>
      <c r="AK768" s="58"/>
      <c r="AL768" s="58"/>
      <c r="AM768" s="58"/>
      <c r="AN768" s="59">
        <f t="shared" si="93"/>
        <v>4179220</v>
      </c>
      <c r="AO768" s="60"/>
      <c r="AP768" s="61"/>
      <c r="AQ768" s="62">
        <f t="shared" si="94"/>
        <v>0</v>
      </c>
      <c r="AR768" s="146" t="s">
        <v>714</v>
      </c>
      <c r="AS768" s="21" t="s">
        <v>114</v>
      </c>
      <c r="AT768" s="21" t="s">
        <v>722</v>
      </c>
      <c r="AU768" s="64"/>
      <c r="AW768" s="21"/>
      <c r="AX768" s="21"/>
      <c r="AY768" s="21"/>
    </row>
    <row r="769" spans="1:51" s="153" customFormat="1" x14ac:dyDescent="0.2">
      <c r="A769" s="53" t="s">
        <v>823</v>
      </c>
      <c r="B769" s="53" t="s">
        <v>824</v>
      </c>
      <c r="C769" s="53" t="s">
        <v>42</v>
      </c>
      <c r="D769" s="53" t="s">
        <v>43</v>
      </c>
      <c r="E769" s="53" t="s">
        <v>44</v>
      </c>
      <c r="F769" s="53">
        <v>86077886</v>
      </c>
      <c r="G769" s="53" t="s">
        <v>860</v>
      </c>
      <c r="H769" s="160">
        <v>3530</v>
      </c>
      <c r="I769" s="155">
        <v>10634</v>
      </c>
      <c r="J769" s="53" t="s">
        <v>92</v>
      </c>
      <c r="K769" s="53">
        <v>1837</v>
      </c>
      <c r="L769" s="55">
        <v>44559</v>
      </c>
      <c r="M769" s="151">
        <v>4179220</v>
      </c>
      <c r="N769" s="57">
        <v>0</v>
      </c>
      <c r="O769" s="152">
        <v>4179220</v>
      </c>
      <c r="P769" s="58"/>
      <c r="Q769" s="58"/>
      <c r="R769" s="58"/>
      <c r="S769" s="58"/>
      <c r="T769" s="58"/>
      <c r="U769" s="58"/>
      <c r="V769" s="58" t="s">
        <v>861</v>
      </c>
      <c r="W769" s="58">
        <f>975151+3204069</f>
        <v>4179220</v>
      </c>
      <c r="X769" s="58"/>
      <c r="Y769" s="58"/>
      <c r="Z769" s="58"/>
      <c r="AA769" s="58"/>
      <c r="AB769" s="58"/>
      <c r="AC769" s="58"/>
      <c r="AD769" s="58"/>
      <c r="AE769" s="58"/>
      <c r="AF769" s="58"/>
      <c r="AG769" s="58"/>
      <c r="AH769" s="58"/>
      <c r="AI769" s="58"/>
      <c r="AJ769" s="58"/>
      <c r="AK769" s="58"/>
      <c r="AL769" s="58"/>
      <c r="AM769" s="58"/>
      <c r="AN769" s="59">
        <f t="shared" si="93"/>
        <v>4179220</v>
      </c>
      <c r="AO769" s="60"/>
      <c r="AP769" s="61"/>
      <c r="AQ769" s="62">
        <f t="shared" si="94"/>
        <v>0</v>
      </c>
      <c r="AR769" s="146" t="s">
        <v>714</v>
      </c>
      <c r="AS769" s="21" t="s">
        <v>114</v>
      </c>
      <c r="AT769" s="21" t="s">
        <v>722</v>
      </c>
      <c r="AU769" s="64"/>
      <c r="AW769" s="21"/>
      <c r="AX769" s="21"/>
      <c r="AY769" s="21"/>
    </row>
    <row r="770" spans="1:51" s="153" customFormat="1" x14ac:dyDescent="0.2">
      <c r="A770" s="53" t="s">
        <v>823</v>
      </c>
      <c r="B770" s="53" t="s">
        <v>824</v>
      </c>
      <c r="C770" s="53" t="s">
        <v>42</v>
      </c>
      <c r="D770" s="53" t="s">
        <v>43</v>
      </c>
      <c r="E770" s="53" t="s">
        <v>44</v>
      </c>
      <c r="F770" s="53">
        <v>1032398651</v>
      </c>
      <c r="G770" s="53" t="s">
        <v>862</v>
      </c>
      <c r="H770" s="160">
        <v>3532</v>
      </c>
      <c r="I770" s="155">
        <v>10635</v>
      </c>
      <c r="J770" s="53" t="s">
        <v>92</v>
      </c>
      <c r="K770" s="53">
        <v>1839</v>
      </c>
      <c r="L770" s="55">
        <v>44559</v>
      </c>
      <c r="M770" s="151">
        <v>4179220</v>
      </c>
      <c r="N770" s="57">
        <v>0</v>
      </c>
      <c r="O770" s="152">
        <v>4179220</v>
      </c>
      <c r="P770" s="58"/>
      <c r="Q770" s="58"/>
      <c r="R770" s="58"/>
      <c r="S770" s="58"/>
      <c r="T770" s="58"/>
      <c r="U770" s="58"/>
      <c r="V770" s="58"/>
      <c r="W770" s="58"/>
      <c r="X770" s="58" t="s">
        <v>863</v>
      </c>
      <c r="Y770" s="58">
        <f>975151+3204069</f>
        <v>4179220</v>
      </c>
      <c r="Z770" s="58"/>
      <c r="AA770" s="58"/>
      <c r="AB770" s="58"/>
      <c r="AC770" s="58"/>
      <c r="AD770" s="58"/>
      <c r="AE770" s="58"/>
      <c r="AF770" s="58"/>
      <c r="AG770" s="58"/>
      <c r="AH770" s="58"/>
      <c r="AI770" s="58"/>
      <c r="AJ770" s="58"/>
      <c r="AK770" s="58"/>
      <c r="AL770" s="58"/>
      <c r="AM770" s="58"/>
      <c r="AN770" s="59">
        <f t="shared" si="93"/>
        <v>4179220</v>
      </c>
      <c r="AO770" s="60"/>
      <c r="AP770" s="61"/>
      <c r="AQ770" s="62">
        <f t="shared" si="94"/>
        <v>0</v>
      </c>
      <c r="AR770" s="146" t="s">
        <v>714</v>
      </c>
      <c r="AS770" s="21" t="s">
        <v>114</v>
      </c>
      <c r="AT770" s="21" t="s">
        <v>722</v>
      </c>
      <c r="AU770" s="64"/>
      <c r="AW770" s="21"/>
      <c r="AX770" s="21"/>
      <c r="AY770" s="21"/>
    </row>
    <row r="771" spans="1:51" s="153" customFormat="1" x14ac:dyDescent="0.2">
      <c r="A771" s="53" t="s">
        <v>823</v>
      </c>
      <c r="B771" s="53" t="s">
        <v>824</v>
      </c>
      <c r="C771" s="53" t="s">
        <v>42</v>
      </c>
      <c r="D771" s="53" t="s">
        <v>43</v>
      </c>
      <c r="E771" s="53" t="s">
        <v>44</v>
      </c>
      <c r="F771" s="53">
        <v>1077085650</v>
      </c>
      <c r="G771" s="53" t="s">
        <v>864</v>
      </c>
      <c r="H771" s="160">
        <v>3533</v>
      </c>
      <c r="I771" s="155">
        <v>10636</v>
      </c>
      <c r="J771" s="53" t="s">
        <v>92</v>
      </c>
      <c r="K771" s="53">
        <v>1840</v>
      </c>
      <c r="L771" s="55">
        <v>44559</v>
      </c>
      <c r="M771" s="151">
        <v>4179220</v>
      </c>
      <c r="N771" s="57">
        <v>0</v>
      </c>
      <c r="O771" s="152">
        <v>4179220</v>
      </c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  <c r="AA771" s="58"/>
      <c r="AB771" s="58"/>
      <c r="AC771" s="58"/>
      <c r="AD771" s="58"/>
      <c r="AE771" s="58"/>
      <c r="AF771" s="58"/>
      <c r="AG771" s="58"/>
      <c r="AH771" s="58"/>
      <c r="AI771" s="58"/>
      <c r="AJ771" s="58"/>
      <c r="AK771" s="58"/>
      <c r="AL771" s="58"/>
      <c r="AM771" s="58"/>
      <c r="AN771" s="59">
        <f t="shared" si="93"/>
        <v>0</v>
      </c>
      <c r="AO771" s="60">
        <v>44875</v>
      </c>
      <c r="AP771" s="61">
        <v>4179220</v>
      </c>
      <c r="AQ771" s="62">
        <f t="shared" si="94"/>
        <v>0</v>
      </c>
      <c r="AR771" s="146" t="s">
        <v>714</v>
      </c>
      <c r="AS771" s="21" t="s">
        <v>114</v>
      </c>
      <c r="AT771" s="21" t="s">
        <v>722</v>
      </c>
      <c r="AU771" s="64"/>
      <c r="AW771" s="21"/>
      <c r="AX771" s="21"/>
      <c r="AY771" s="21"/>
    </row>
    <row r="772" spans="1:51" s="125" customFormat="1" ht="17.25" customHeight="1" x14ac:dyDescent="0.2">
      <c r="A772" s="66" t="str">
        <f>+A771</f>
        <v>3-03-001-16-01-17-7878-00</v>
      </c>
      <c r="B772" s="66" t="str">
        <f>+B771</f>
        <v>Fortalecimiento, fomento y desarrollo de entornos virtuales en la UD</v>
      </c>
      <c r="C772" s="66"/>
      <c r="D772" s="66"/>
      <c r="E772" s="66"/>
      <c r="F772" s="66"/>
      <c r="G772" s="66"/>
      <c r="H772" s="67"/>
      <c r="I772" s="68"/>
      <c r="J772" s="66"/>
      <c r="K772" s="66"/>
      <c r="L772" s="69"/>
      <c r="M772" s="70"/>
      <c r="N772" s="71" t="str">
        <f>+B772</f>
        <v>Fortalecimiento, fomento y desarrollo de entornos virtuales en la UD</v>
      </c>
      <c r="O772" s="72">
        <f>SUM(O749:O771)</f>
        <v>165936480</v>
      </c>
      <c r="P772" s="72">
        <f t="shared" ref="P772:AQ772" si="96">SUM(P749:P771)</f>
        <v>0</v>
      </c>
      <c r="Q772" s="72">
        <f t="shared" si="96"/>
        <v>0</v>
      </c>
      <c r="R772" s="72">
        <f t="shared" si="96"/>
        <v>1698</v>
      </c>
      <c r="S772" s="72">
        <f t="shared" si="96"/>
        <v>113032587</v>
      </c>
      <c r="T772" s="72">
        <f t="shared" si="96"/>
        <v>9765</v>
      </c>
      <c r="U772" s="72">
        <f t="shared" si="96"/>
        <v>7489702</v>
      </c>
      <c r="V772" s="72">
        <f t="shared" si="96"/>
        <v>11818</v>
      </c>
      <c r="W772" s="72">
        <f t="shared" si="96"/>
        <v>26189779</v>
      </c>
      <c r="X772" s="72">
        <f t="shared" si="96"/>
        <v>12927</v>
      </c>
      <c r="Y772" s="72">
        <f t="shared" si="96"/>
        <v>15045192</v>
      </c>
      <c r="Z772" s="72">
        <f t="shared" si="96"/>
        <v>0</v>
      </c>
      <c r="AA772" s="72">
        <f t="shared" si="96"/>
        <v>0</v>
      </c>
      <c r="AB772" s="72">
        <f t="shared" si="96"/>
        <v>0</v>
      </c>
      <c r="AC772" s="72">
        <f t="shared" si="96"/>
        <v>0</v>
      </c>
      <c r="AD772" s="72">
        <f t="shared" si="96"/>
        <v>0</v>
      </c>
      <c r="AE772" s="72">
        <f t="shared" si="96"/>
        <v>0</v>
      </c>
      <c r="AF772" s="72">
        <f t="shared" si="96"/>
        <v>0</v>
      </c>
      <c r="AG772" s="72">
        <f t="shared" si="96"/>
        <v>0</v>
      </c>
      <c r="AH772" s="72">
        <f t="shared" si="96"/>
        <v>0</v>
      </c>
      <c r="AI772" s="72">
        <f t="shared" si="96"/>
        <v>0</v>
      </c>
      <c r="AJ772" s="72">
        <f t="shared" si="96"/>
        <v>0</v>
      </c>
      <c r="AK772" s="72">
        <f t="shared" si="96"/>
        <v>0</v>
      </c>
      <c r="AL772" s="72">
        <f t="shared" si="96"/>
        <v>0</v>
      </c>
      <c r="AM772" s="72">
        <f t="shared" si="96"/>
        <v>0</v>
      </c>
      <c r="AN772" s="72">
        <f t="shared" si="96"/>
        <v>161757260</v>
      </c>
      <c r="AO772" s="72">
        <f t="shared" si="96"/>
        <v>44875</v>
      </c>
      <c r="AP772" s="72">
        <f t="shared" si="96"/>
        <v>4179220</v>
      </c>
      <c r="AQ772" s="72">
        <f t="shared" si="96"/>
        <v>0</v>
      </c>
      <c r="AR772" s="63"/>
      <c r="AT772" s="130"/>
      <c r="AU772" s="64"/>
      <c r="AW772" s="21"/>
      <c r="AX772" s="21"/>
      <c r="AY772" s="21"/>
    </row>
    <row r="773" spans="1:51" s="153" customFormat="1" x14ac:dyDescent="0.2">
      <c r="A773" s="53" t="s">
        <v>865</v>
      </c>
      <c r="B773" s="53" t="s">
        <v>866</v>
      </c>
      <c r="C773" s="53" t="s">
        <v>88</v>
      </c>
      <c r="D773" s="53" t="s">
        <v>89</v>
      </c>
      <c r="E773" s="53" t="s">
        <v>90</v>
      </c>
      <c r="F773" s="53">
        <v>900557235</v>
      </c>
      <c r="G773" s="53" t="s">
        <v>867</v>
      </c>
      <c r="H773" s="161">
        <v>984</v>
      </c>
      <c r="I773" s="100">
        <v>2438</v>
      </c>
      <c r="J773" s="53" t="s">
        <v>868</v>
      </c>
      <c r="K773" s="53">
        <v>2021</v>
      </c>
      <c r="L773" s="55">
        <v>44267</v>
      </c>
      <c r="M773" s="144">
        <v>738619249</v>
      </c>
      <c r="N773" s="57">
        <v>669964323</v>
      </c>
      <c r="O773" s="92">
        <v>68654926</v>
      </c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  <c r="AA773" s="58"/>
      <c r="AB773" s="58"/>
      <c r="AC773" s="58"/>
      <c r="AD773" s="58"/>
      <c r="AE773" s="58"/>
      <c r="AF773" s="58"/>
      <c r="AG773" s="58"/>
      <c r="AH773" s="58"/>
      <c r="AI773" s="58"/>
      <c r="AJ773" s="58"/>
      <c r="AK773" s="58"/>
      <c r="AL773" s="58"/>
      <c r="AM773" s="58"/>
      <c r="AN773" s="59">
        <f t="shared" si="93"/>
        <v>0</v>
      </c>
      <c r="AO773" s="60">
        <v>44742</v>
      </c>
      <c r="AP773" s="61">
        <v>68654926</v>
      </c>
      <c r="AQ773" s="62">
        <f t="shared" si="94"/>
        <v>0</v>
      </c>
      <c r="AR773" s="146" t="s">
        <v>714</v>
      </c>
      <c r="AS773" s="21" t="s">
        <v>769</v>
      </c>
      <c r="AT773" s="21" t="s">
        <v>770</v>
      </c>
      <c r="AU773" s="64"/>
      <c r="AW773" s="21"/>
      <c r="AX773" s="21"/>
      <c r="AY773" s="21"/>
    </row>
    <row r="774" spans="1:51" ht="15.75" customHeight="1" x14ac:dyDescent="0.2">
      <c r="A774" s="53" t="s">
        <v>865</v>
      </c>
      <c r="B774" s="53" t="s">
        <v>866</v>
      </c>
      <c r="C774" s="53" t="s">
        <v>103</v>
      </c>
      <c r="D774" s="53" t="s">
        <v>104</v>
      </c>
      <c r="E774" s="53" t="s">
        <v>90</v>
      </c>
      <c r="F774" s="53">
        <v>444444193</v>
      </c>
      <c r="G774" s="53" t="s">
        <v>869</v>
      </c>
      <c r="H774" s="161">
        <v>1537</v>
      </c>
      <c r="I774" s="100">
        <v>4574</v>
      </c>
      <c r="J774" s="53" t="s">
        <v>98</v>
      </c>
      <c r="K774" s="53">
        <v>1306</v>
      </c>
      <c r="L774" s="55">
        <v>44370</v>
      </c>
      <c r="M774" s="144">
        <v>32320051</v>
      </c>
      <c r="N774" s="57">
        <v>31636051</v>
      </c>
      <c r="O774" s="92">
        <v>684000</v>
      </c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  <c r="AA774" s="58"/>
      <c r="AB774" s="58"/>
      <c r="AC774" s="58"/>
      <c r="AD774" s="58"/>
      <c r="AE774" s="58"/>
      <c r="AF774" s="58"/>
      <c r="AG774" s="58"/>
      <c r="AH774" s="58"/>
      <c r="AI774" s="58"/>
      <c r="AJ774" s="58"/>
      <c r="AK774" s="58"/>
      <c r="AL774" s="58"/>
      <c r="AM774" s="58"/>
      <c r="AN774" s="59">
        <f t="shared" si="93"/>
        <v>0</v>
      </c>
      <c r="AO774" s="60"/>
      <c r="AP774" s="61"/>
      <c r="AQ774" s="62">
        <f t="shared" si="94"/>
        <v>684000</v>
      </c>
      <c r="AR774" s="146" t="s">
        <v>714</v>
      </c>
      <c r="AS774" s="21" t="s">
        <v>769</v>
      </c>
      <c r="AT774" s="21" t="s">
        <v>770</v>
      </c>
      <c r="AU774" s="64"/>
    </row>
    <row r="775" spans="1:51" ht="15.75" customHeight="1" x14ac:dyDescent="0.2">
      <c r="A775" s="53" t="s">
        <v>865</v>
      </c>
      <c r="B775" s="53" t="s">
        <v>866</v>
      </c>
      <c r="C775" s="53" t="s">
        <v>103</v>
      </c>
      <c r="D775" s="53" t="s">
        <v>104</v>
      </c>
      <c r="E775" s="53" t="s">
        <v>90</v>
      </c>
      <c r="F775" s="53">
        <v>900595716</v>
      </c>
      <c r="G775" s="53" t="s">
        <v>870</v>
      </c>
      <c r="H775" s="162">
        <v>1629</v>
      </c>
      <c r="I775" s="100">
        <v>4624</v>
      </c>
      <c r="J775" s="53" t="s">
        <v>98</v>
      </c>
      <c r="K775" s="53">
        <v>1342</v>
      </c>
      <c r="L775" s="55">
        <v>44383</v>
      </c>
      <c r="M775" s="144">
        <v>14355000</v>
      </c>
      <c r="N775" s="57">
        <v>0</v>
      </c>
      <c r="O775" s="92">
        <v>14355000</v>
      </c>
      <c r="P775" s="58"/>
      <c r="Q775" s="58"/>
      <c r="R775" s="58">
        <v>406</v>
      </c>
      <c r="S775" s="58">
        <v>14355000</v>
      </c>
      <c r="T775" s="58"/>
      <c r="U775" s="58"/>
      <c r="V775" s="58"/>
      <c r="W775" s="58"/>
      <c r="X775" s="58"/>
      <c r="Y775" s="58"/>
      <c r="Z775" s="58"/>
      <c r="AA775" s="58"/>
      <c r="AB775" s="58"/>
      <c r="AC775" s="58"/>
      <c r="AD775" s="58"/>
      <c r="AE775" s="58"/>
      <c r="AF775" s="58"/>
      <c r="AG775" s="58"/>
      <c r="AH775" s="58"/>
      <c r="AI775" s="58"/>
      <c r="AJ775" s="58"/>
      <c r="AK775" s="58"/>
      <c r="AL775" s="58"/>
      <c r="AM775" s="58"/>
      <c r="AN775" s="59">
        <f t="shared" si="93"/>
        <v>14355000</v>
      </c>
      <c r="AO775" s="60"/>
      <c r="AP775" s="61"/>
      <c r="AQ775" s="62">
        <f t="shared" si="94"/>
        <v>0</v>
      </c>
      <c r="AR775" s="146" t="s">
        <v>714</v>
      </c>
      <c r="AS775" s="21" t="s">
        <v>715</v>
      </c>
      <c r="AT775" s="21" t="s">
        <v>716</v>
      </c>
      <c r="AU775" s="64"/>
    </row>
    <row r="776" spans="1:51" ht="15.75" customHeight="1" x14ac:dyDescent="0.2">
      <c r="A776" s="53" t="s">
        <v>865</v>
      </c>
      <c r="B776" s="53" t="s">
        <v>866</v>
      </c>
      <c r="C776" s="53" t="s">
        <v>103</v>
      </c>
      <c r="D776" s="53" t="s">
        <v>104</v>
      </c>
      <c r="E776" s="53" t="s">
        <v>90</v>
      </c>
      <c r="F776" s="53">
        <v>444444193</v>
      </c>
      <c r="G776" s="53" t="s">
        <v>869</v>
      </c>
      <c r="H776" s="162">
        <v>1837</v>
      </c>
      <c r="I776" s="100">
        <v>4744</v>
      </c>
      <c r="J776" s="53" t="s">
        <v>98</v>
      </c>
      <c r="K776" s="53">
        <v>1390</v>
      </c>
      <c r="L776" s="55">
        <v>44405</v>
      </c>
      <c r="M776" s="144">
        <v>84948000</v>
      </c>
      <c r="N776" s="57">
        <v>84098528</v>
      </c>
      <c r="O776" s="92">
        <v>849472</v>
      </c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  <c r="AA776" s="58"/>
      <c r="AB776" s="58"/>
      <c r="AC776" s="58"/>
      <c r="AD776" s="58"/>
      <c r="AE776" s="58"/>
      <c r="AF776" s="58"/>
      <c r="AG776" s="58"/>
      <c r="AH776" s="58"/>
      <c r="AI776" s="58"/>
      <c r="AJ776" s="58"/>
      <c r="AK776" s="58"/>
      <c r="AL776" s="58"/>
      <c r="AM776" s="58"/>
      <c r="AN776" s="59">
        <f t="shared" si="93"/>
        <v>0</v>
      </c>
      <c r="AO776" s="60"/>
      <c r="AP776" s="61"/>
      <c r="AQ776" s="62">
        <f t="shared" si="94"/>
        <v>849472</v>
      </c>
      <c r="AR776" s="146" t="s">
        <v>714</v>
      </c>
      <c r="AS776" s="21" t="s">
        <v>715</v>
      </c>
      <c r="AT776" s="21" t="s">
        <v>716</v>
      </c>
      <c r="AU776" s="64"/>
    </row>
    <row r="777" spans="1:51" ht="15.75" customHeight="1" x14ac:dyDescent="0.2">
      <c r="A777" s="53" t="s">
        <v>865</v>
      </c>
      <c r="B777" s="53" t="s">
        <v>866</v>
      </c>
      <c r="C777" s="53" t="s">
        <v>103</v>
      </c>
      <c r="D777" s="53" t="s">
        <v>104</v>
      </c>
      <c r="E777" s="53" t="s">
        <v>90</v>
      </c>
      <c r="F777" s="53">
        <v>900644404</v>
      </c>
      <c r="G777" s="53" t="s">
        <v>871</v>
      </c>
      <c r="H777" s="162">
        <v>1727</v>
      </c>
      <c r="I777" s="100">
        <v>4758</v>
      </c>
      <c r="J777" s="53" t="s">
        <v>98</v>
      </c>
      <c r="K777" s="53">
        <v>1397</v>
      </c>
      <c r="L777" s="55">
        <v>44407</v>
      </c>
      <c r="M777" s="144">
        <v>42000000</v>
      </c>
      <c r="N777" s="57">
        <v>0</v>
      </c>
      <c r="O777" s="92">
        <v>42000000</v>
      </c>
      <c r="P777" s="58"/>
      <c r="Q777" s="58"/>
      <c r="R777" s="58">
        <v>17</v>
      </c>
      <c r="S777" s="58">
        <v>42000000</v>
      </c>
      <c r="T777" s="58"/>
      <c r="U777" s="58"/>
      <c r="V777" s="58"/>
      <c r="W777" s="58"/>
      <c r="X777" s="58"/>
      <c r="Y777" s="58"/>
      <c r="Z777" s="58"/>
      <c r="AA777" s="58"/>
      <c r="AB777" s="58"/>
      <c r="AC777" s="58"/>
      <c r="AD777" s="58"/>
      <c r="AE777" s="58"/>
      <c r="AF777" s="58"/>
      <c r="AG777" s="58"/>
      <c r="AH777" s="58"/>
      <c r="AI777" s="58"/>
      <c r="AJ777" s="58"/>
      <c r="AK777" s="58"/>
      <c r="AL777" s="58"/>
      <c r="AM777" s="58"/>
      <c r="AN777" s="59">
        <f t="shared" si="93"/>
        <v>42000000</v>
      </c>
      <c r="AO777" s="60"/>
      <c r="AP777" s="61"/>
      <c r="AQ777" s="62">
        <f t="shared" si="94"/>
        <v>0</v>
      </c>
      <c r="AR777" s="146" t="s">
        <v>714</v>
      </c>
      <c r="AS777" s="21" t="s">
        <v>715</v>
      </c>
      <c r="AT777" s="21" t="s">
        <v>716</v>
      </c>
      <c r="AU777" s="64"/>
    </row>
    <row r="778" spans="1:51" ht="15.75" customHeight="1" x14ac:dyDescent="0.2">
      <c r="A778" s="53" t="s">
        <v>865</v>
      </c>
      <c r="B778" s="53" t="s">
        <v>866</v>
      </c>
      <c r="C778" s="53" t="s">
        <v>103</v>
      </c>
      <c r="D778" s="53" t="s">
        <v>104</v>
      </c>
      <c r="E778" s="53" t="s">
        <v>90</v>
      </c>
      <c r="F778" s="53">
        <v>444444248</v>
      </c>
      <c r="G778" s="53" t="s">
        <v>872</v>
      </c>
      <c r="H778" s="162">
        <v>2112</v>
      </c>
      <c r="I778" s="100">
        <v>6600</v>
      </c>
      <c r="J778" s="53" t="s">
        <v>98</v>
      </c>
      <c r="K778" s="53">
        <v>1575</v>
      </c>
      <c r="L778" s="55">
        <v>44446</v>
      </c>
      <c r="M778" s="144">
        <v>32552000</v>
      </c>
      <c r="N778" s="57">
        <v>31371983</v>
      </c>
      <c r="O778" s="92">
        <v>1180017</v>
      </c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  <c r="AA778" s="58"/>
      <c r="AB778" s="58"/>
      <c r="AC778" s="58"/>
      <c r="AD778" s="58"/>
      <c r="AE778" s="58"/>
      <c r="AF778" s="58"/>
      <c r="AG778" s="58"/>
      <c r="AH778" s="58"/>
      <c r="AI778" s="58"/>
      <c r="AJ778" s="58"/>
      <c r="AK778" s="58"/>
      <c r="AL778" s="58"/>
      <c r="AM778" s="58"/>
      <c r="AN778" s="59">
        <f t="shared" si="93"/>
        <v>0</v>
      </c>
      <c r="AO778" s="60"/>
      <c r="AP778" s="61"/>
      <c r="AQ778" s="62">
        <f t="shared" si="94"/>
        <v>1180017</v>
      </c>
      <c r="AR778" s="146" t="s">
        <v>714</v>
      </c>
      <c r="AS778" s="21" t="s">
        <v>715</v>
      </c>
      <c r="AT778" s="21" t="s">
        <v>716</v>
      </c>
      <c r="AU778" s="64"/>
    </row>
    <row r="779" spans="1:51" ht="15.75" customHeight="1" x14ac:dyDescent="0.2">
      <c r="A779" s="53" t="s">
        <v>865</v>
      </c>
      <c r="B779" s="53" t="s">
        <v>866</v>
      </c>
      <c r="C779" s="53" t="s">
        <v>103</v>
      </c>
      <c r="D779" s="53" t="s">
        <v>104</v>
      </c>
      <c r="E779" s="53" t="s">
        <v>90</v>
      </c>
      <c r="F779" s="53">
        <v>830016004</v>
      </c>
      <c r="G779" s="53" t="s">
        <v>873</v>
      </c>
      <c r="H779" s="162">
        <v>1936</v>
      </c>
      <c r="I779" s="100">
        <v>6609</v>
      </c>
      <c r="J779" s="53" t="s">
        <v>96</v>
      </c>
      <c r="K779" s="53">
        <v>1577</v>
      </c>
      <c r="L779" s="55">
        <v>44447</v>
      </c>
      <c r="M779" s="144">
        <v>1332800</v>
      </c>
      <c r="N779" s="57">
        <v>0</v>
      </c>
      <c r="O779" s="92">
        <v>1332800</v>
      </c>
      <c r="P779" s="58"/>
      <c r="Q779" s="58"/>
      <c r="R779" s="58">
        <v>328</v>
      </c>
      <c r="S779" s="58">
        <v>1332800</v>
      </c>
      <c r="T779" s="58"/>
      <c r="U779" s="58"/>
      <c r="V779" s="58"/>
      <c r="W779" s="58"/>
      <c r="X779" s="58"/>
      <c r="Y779" s="58"/>
      <c r="Z779" s="58"/>
      <c r="AA779" s="58"/>
      <c r="AB779" s="58"/>
      <c r="AC779" s="58"/>
      <c r="AD779" s="58"/>
      <c r="AE779" s="58"/>
      <c r="AF779" s="58"/>
      <c r="AG779" s="58"/>
      <c r="AH779" s="58"/>
      <c r="AI779" s="58"/>
      <c r="AJ779" s="58"/>
      <c r="AK779" s="58"/>
      <c r="AL779" s="58"/>
      <c r="AM779" s="58"/>
      <c r="AN779" s="59">
        <f t="shared" si="93"/>
        <v>1332800</v>
      </c>
      <c r="AO779" s="60"/>
      <c r="AP779" s="61"/>
      <c r="AQ779" s="62">
        <f t="shared" si="94"/>
        <v>0</v>
      </c>
      <c r="AR779" s="146" t="s">
        <v>714</v>
      </c>
      <c r="AS779" s="21" t="s">
        <v>715</v>
      </c>
      <c r="AT779" s="21" t="s">
        <v>716</v>
      </c>
      <c r="AU779" s="64"/>
    </row>
    <row r="780" spans="1:51" ht="15.75" customHeight="1" x14ac:dyDescent="0.2">
      <c r="A780" s="53" t="s">
        <v>865</v>
      </c>
      <c r="B780" s="53" t="s">
        <v>866</v>
      </c>
      <c r="C780" s="53" t="s">
        <v>103</v>
      </c>
      <c r="D780" s="53" t="s">
        <v>104</v>
      </c>
      <c r="E780" s="53" t="s">
        <v>90</v>
      </c>
      <c r="F780" s="53">
        <v>860032724</v>
      </c>
      <c r="G780" s="53" t="s">
        <v>874</v>
      </c>
      <c r="H780" s="162">
        <v>3101</v>
      </c>
      <c r="I780" s="100">
        <v>10337</v>
      </c>
      <c r="J780" s="53" t="s">
        <v>98</v>
      </c>
      <c r="K780" s="53">
        <v>1725</v>
      </c>
      <c r="L780" s="55">
        <v>44537</v>
      </c>
      <c r="M780" s="144">
        <v>53550000</v>
      </c>
      <c r="N780" s="57">
        <v>0</v>
      </c>
      <c r="O780" s="81">
        <v>53550000</v>
      </c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>
        <v>5781</v>
      </c>
      <c r="AA780" s="58">
        <v>53550000</v>
      </c>
      <c r="AB780" s="58"/>
      <c r="AC780" s="58"/>
      <c r="AD780" s="58"/>
      <c r="AE780" s="58"/>
      <c r="AF780" s="58"/>
      <c r="AG780" s="58"/>
      <c r="AH780" s="58"/>
      <c r="AI780" s="58"/>
      <c r="AJ780" s="58"/>
      <c r="AK780" s="58"/>
      <c r="AL780" s="58"/>
      <c r="AM780" s="58"/>
      <c r="AN780" s="59">
        <f t="shared" si="93"/>
        <v>53550000</v>
      </c>
      <c r="AO780" s="60"/>
      <c r="AP780" s="61"/>
      <c r="AQ780" s="62">
        <f t="shared" si="94"/>
        <v>0</v>
      </c>
      <c r="AR780" s="146" t="s">
        <v>714</v>
      </c>
      <c r="AS780" s="21" t="s">
        <v>754</v>
      </c>
      <c r="AT780" s="21" t="s">
        <v>755</v>
      </c>
      <c r="AU780" s="64"/>
    </row>
    <row r="781" spans="1:51" ht="15.75" customHeight="1" x14ac:dyDescent="0.2">
      <c r="A781" s="53" t="s">
        <v>865</v>
      </c>
      <c r="B781" s="53" t="s">
        <v>866</v>
      </c>
      <c r="C781" s="53" t="s">
        <v>103</v>
      </c>
      <c r="D781" s="53" t="s">
        <v>104</v>
      </c>
      <c r="E781" s="53" t="s">
        <v>90</v>
      </c>
      <c r="F781" s="53">
        <v>830011857</v>
      </c>
      <c r="G781" s="53" t="s">
        <v>875</v>
      </c>
      <c r="H781" s="162">
        <v>3099</v>
      </c>
      <c r="I781" s="100">
        <v>10355</v>
      </c>
      <c r="J781" s="53" t="s">
        <v>98</v>
      </c>
      <c r="K781" s="53">
        <v>1728</v>
      </c>
      <c r="L781" s="55">
        <v>44537</v>
      </c>
      <c r="M781" s="144">
        <v>17652900</v>
      </c>
      <c r="N781" s="57">
        <v>0</v>
      </c>
      <c r="O781" s="81">
        <v>17652900</v>
      </c>
      <c r="P781" s="58"/>
      <c r="Q781" s="58"/>
      <c r="R781" s="58"/>
      <c r="S781" s="58"/>
      <c r="T781" s="58"/>
      <c r="U781" s="58"/>
      <c r="V781" s="58"/>
      <c r="W781" s="58"/>
      <c r="X781" s="58">
        <v>4320</v>
      </c>
      <c r="Y781" s="58">
        <v>17652900</v>
      </c>
      <c r="Z781" s="58"/>
      <c r="AA781" s="58"/>
      <c r="AB781" s="58"/>
      <c r="AC781" s="58"/>
      <c r="AD781" s="58"/>
      <c r="AE781" s="58"/>
      <c r="AF781" s="58"/>
      <c r="AG781" s="58"/>
      <c r="AH781" s="58"/>
      <c r="AI781" s="58"/>
      <c r="AJ781" s="58"/>
      <c r="AK781" s="58"/>
      <c r="AL781" s="58"/>
      <c r="AM781" s="58"/>
      <c r="AN781" s="59">
        <f t="shared" si="93"/>
        <v>17652900</v>
      </c>
      <c r="AO781" s="60"/>
      <c r="AP781" s="61"/>
      <c r="AQ781" s="62">
        <f t="shared" si="94"/>
        <v>0</v>
      </c>
      <c r="AR781" s="146" t="s">
        <v>714</v>
      </c>
      <c r="AS781" s="21" t="s">
        <v>754</v>
      </c>
      <c r="AT781" s="21" t="s">
        <v>755</v>
      </c>
      <c r="AU781" s="64"/>
    </row>
    <row r="782" spans="1:51" ht="15.75" customHeight="1" x14ac:dyDescent="0.2">
      <c r="A782" s="53" t="s">
        <v>865</v>
      </c>
      <c r="B782" s="53" t="s">
        <v>866</v>
      </c>
      <c r="C782" s="53" t="s">
        <v>103</v>
      </c>
      <c r="D782" s="53" t="s">
        <v>104</v>
      </c>
      <c r="E782" s="53" t="s">
        <v>90</v>
      </c>
      <c r="F782" s="53">
        <v>901237267</v>
      </c>
      <c r="G782" s="53" t="s">
        <v>876</v>
      </c>
      <c r="H782" s="162">
        <v>3130</v>
      </c>
      <c r="I782" s="100">
        <v>10385</v>
      </c>
      <c r="J782" s="53" t="s">
        <v>98</v>
      </c>
      <c r="K782" s="53">
        <v>1742</v>
      </c>
      <c r="L782" s="55">
        <v>44539</v>
      </c>
      <c r="M782" s="144">
        <v>159819975</v>
      </c>
      <c r="N782" s="57">
        <v>0</v>
      </c>
      <c r="O782" s="92">
        <v>159819975</v>
      </c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>
        <v>5782</v>
      </c>
      <c r="AA782" s="58">
        <v>159819975</v>
      </c>
      <c r="AB782" s="58"/>
      <c r="AC782" s="58"/>
      <c r="AD782" s="58"/>
      <c r="AE782" s="58"/>
      <c r="AF782" s="58"/>
      <c r="AG782" s="58"/>
      <c r="AH782" s="58"/>
      <c r="AI782" s="58"/>
      <c r="AJ782" s="58"/>
      <c r="AK782" s="58"/>
      <c r="AL782" s="58"/>
      <c r="AM782" s="58"/>
      <c r="AN782" s="59">
        <f t="shared" si="93"/>
        <v>159819975</v>
      </c>
      <c r="AO782" s="60"/>
      <c r="AP782" s="61"/>
      <c r="AQ782" s="62">
        <f t="shared" si="94"/>
        <v>0</v>
      </c>
      <c r="AR782" s="146" t="s">
        <v>714</v>
      </c>
      <c r="AS782" s="21" t="s">
        <v>715</v>
      </c>
      <c r="AT782" s="21" t="s">
        <v>716</v>
      </c>
      <c r="AU782" s="64"/>
    </row>
    <row r="783" spans="1:51" ht="15.75" customHeight="1" x14ac:dyDescent="0.2">
      <c r="A783" s="53" t="s">
        <v>865</v>
      </c>
      <c r="B783" s="53" t="s">
        <v>866</v>
      </c>
      <c r="C783" s="53" t="s">
        <v>103</v>
      </c>
      <c r="D783" s="53" t="s">
        <v>104</v>
      </c>
      <c r="E783" s="53" t="s">
        <v>90</v>
      </c>
      <c r="F783" s="53">
        <v>900637852</v>
      </c>
      <c r="G783" s="53" t="s">
        <v>877</v>
      </c>
      <c r="H783" s="162">
        <v>3224</v>
      </c>
      <c r="I783" s="100">
        <v>10436</v>
      </c>
      <c r="J783" s="53" t="s">
        <v>98</v>
      </c>
      <c r="K783" s="53">
        <v>1765</v>
      </c>
      <c r="L783" s="55">
        <v>44543</v>
      </c>
      <c r="M783" s="144">
        <v>55695500</v>
      </c>
      <c r="N783" s="57">
        <v>0</v>
      </c>
      <c r="O783" s="92">
        <v>55695500</v>
      </c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>
        <v>6454</v>
      </c>
      <c r="AA783" s="58">
        <v>55695500</v>
      </c>
      <c r="AB783" s="58"/>
      <c r="AC783" s="58"/>
      <c r="AD783" s="58"/>
      <c r="AE783" s="58"/>
      <c r="AF783" s="58"/>
      <c r="AG783" s="58"/>
      <c r="AH783" s="58"/>
      <c r="AI783" s="58"/>
      <c r="AJ783" s="58"/>
      <c r="AK783" s="58"/>
      <c r="AL783" s="58"/>
      <c r="AM783" s="58"/>
      <c r="AN783" s="59">
        <f t="shared" si="93"/>
        <v>55695500</v>
      </c>
      <c r="AO783" s="60"/>
      <c r="AP783" s="61"/>
      <c r="AQ783" s="62">
        <f t="shared" si="94"/>
        <v>0</v>
      </c>
      <c r="AR783" s="146" t="s">
        <v>714</v>
      </c>
      <c r="AS783" s="21" t="s">
        <v>715</v>
      </c>
      <c r="AT783" s="21" t="s">
        <v>716</v>
      </c>
      <c r="AU783" s="64"/>
    </row>
    <row r="784" spans="1:51" ht="15.75" customHeight="1" x14ac:dyDescent="0.2">
      <c r="A784" s="53" t="s">
        <v>865</v>
      </c>
      <c r="B784" s="53" t="s">
        <v>866</v>
      </c>
      <c r="C784" s="53" t="s">
        <v>103</v>
      </c>
      <c r="D784" s="53" t="s">
        <v>104</v>
      </c>
      <c r="E784" s="53" t="s">
        <v>90</v>
      </c>
      <c r="F784" s="53">
        <v>900637852</v>
      </c>
      <c r="G784" s="53" t="s">
        <v>877</v>
      </c>
      <c r="H784" s="162">
        <v>3224</v>
      </c>
      <c r="I784" s="100">
        <v>10436</v>
      </c>
      <c r="J784" s="53" t="s">
        <v>98</v>
      </c>
      <c r="K784" s="53">
        <v>1765</v>
      </c>
      <c r="L784" s="55">
        <v>44543</v>
      </c>
      <c r="M784" s="144">
        <v>3004500</v>
      </c>
      <c r="N784" s="57">
        <v>0</v>
      </c>
      <c r="O784" s="92">
        <v>3004500</v>
      </c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>
        <v>6454</v>
      </c>
      <c r="AA784" s="58">
        <v>3004500</v>
      </c>
      <c r="AB784" s="58"/>
      <c r="AC784" s="58"/>
      <c r="AD784" s="58"/>
      <c r="AE784" s="58"/>
      <c r="AF784" s="58"/>
      <c r="AG784" s="58"/>
      <c r="AH784" s="58"/>
      <c r="AI784" s="58"/>
      <c r="AJ784" s="58"/>
      <c r="AK784" s="58"/>
      <c r="AL784" s="58"/>
      <c r="AM784" s="58"/>
      <c r="AN784" s="59">
        <f t="shared" si="93"/>
        <v>3004500</v>
      </c>
      <c r="AO784" s="60"/>
      <c r="AP784" s="61"/>
      <c r="AQ784" s="62">
        <f t="shared" si="94"/>
        <v>0</v>
      </c>
      <c r="AR784" s="146" t="s">
        <v>714</v>
      </c>
      <c r="AS784" s="21" t="s">
        <v>754</v>
      </c>
      <c r="AT784" s="21" t="s">
        <v>755</v>
      </c>
      <c r="AU784" s="64"/>
    </row>
    <row r="785" spans="1:53" ht="15.75" customHeight="1" x14ac:dyDescent="0.2">
      <c r="A785" s="53" t="s">
        <v>865</v>
      </c>
      <c r="B785" s="53" t="s">
        <v>866</v>
      </c>
      <c r="C785" s="53" t="s">
        <v>103</v>
      </c>
      <c r="D785" s="53" t="s">
        <v>104</v>
      </c>
      <c r="E785" s="53" t="s">
        <v>90</v>
      </c>
      <c r="F785" s="53">
        <v>900026333</v>
      </c>
      <c r="G785" s="53" t="s">
        <v>878</v>
      </c>
      <c r="H785" s="162">
        <v>3094</v>
      </c>
      <c r="I785" s="100">
        <v>10437</v>
      </c>
      <c r="J785" s="53" t="s">
        <v>98</v>
      </c>
      <c r="K785" s="53">
        <v>1764</v>
      </c>
      <c r="L785" s="55">
        <v>44543</v>
      </c>
      <c r="M785" s="144">
        <v>38481000</v>
      </c>
      <c r="N785" s="57">
        <v>0</v>
      </c>
      <c r="O785" s="92">
        <v>38481000</v>
      </c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>
        <v>5688</v>
      </c>
      <c r="AA785" s="58">
        <v>38481000</v>
      </c>
      <c r="AB785" s="58"/>
      <c r="AC785" s="58"/>
      <c r="AD785" s="58"/>
      <c r="AE785" s="58"/>
      <c r="AF785" s="58"/>
      <c r="AG785" s="58"/>
      <c r="AH785" s="58"/>
      <c r="AI785" s="58"/>
      <c r="AJ785" s="58"/>
      <c r="AK785" s="58"/>
      <c r="AL785" s="58"/>
      <c r="AM785" s="58"/>
      <c r="AN785" s="59">
        <f t="shared" si="93"/>
        <v>38481000</v>
      </c>
      <c r="AO785" s="60"/>
      <c r="AP785" s="61"/>
      <c r="AQ785" s="62">
        <f t="shared" si="94"/>
        <v>0</v>
      </c>
      <c r="AR785" s="146" t="s">
        <v>714</v>
      </c>
      <c r="AS785" s="21" t="s">
        <v>754</v>
      </c>
      <c r="AT785" s="21" t="s">
        <v>755</v>
      </c>
      <c r="AU785" s="64"/>
    </row>
    <row r="786" spans="1:53" ht="15.75" customHeight="1" x14ac:dyDescent="0.2">
      <c r="A786" s="53" t="s">
        <v>865</v>
      </c>
      <c r="B786" s="53" t="s">
        <v>866</v>
      </c>
      <c r="C786" s="53" t="s">
        <v>103</v>
      </c>
      <c r="D786" s="53" t="s">
        <v>104</v>
      </c>
      <c r="E786" s="53" t="s">
        <v>90</v>
      </c>
      <c r="F786" s="53">
        <v>860531897</v>
      </c>
      <c r="G786" s="53" t="s">
        <v>879</v>
      </c>
      <c r="H786" s="162">
        <v>3098</v>
      </c>
      <c r="I786" s="100">
        <v>10456</v>
      </c>
      <c r="J786" s="53" t="s">
        <v>98</v>
      </c>
      <c r="K786" s="53">
        <v>1774</v>
      </c>
      <c r="L786" s="55">
        <v>44545</v>
      </c>
      <c r="M786" s="144">
        <v>30000000</v>
      </c>
      <c r="N786" s="57">
        <v>0</v>
      </c>
      <c r="O786" s="92">
        <v>30000000</v>
      </c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>
        <v>5689</v>
      </c>
      <c r="AA786" s="58">
        <v>30000000</v>
      </c>
      <c r="AB786" s="58"/>
      <c r="AC786" s="58"/>
      <c r="AD786" s="58"/>
      <c r="AE786" s="58"/>
      <c r="AF786" s="58"/>
      <c r="AG786" s="58"/>
      <c r="AH786" s="58"/>
      <c r="AI786" s="58"/>
      <c r="AJ786" s="58"/>
      <c r="AK786" s="58"/>
      <c r="AL786" s="58"/>
      <c r="AM786" s="58"/>
      <c r="AN786" s="59">
        <f t="shared" si="93"/>
        <v>30000000</v>
      </c>
      <c r="AO786" s="60"/>
      <c r="AP786" s="61"/>
      <c r="AQ786" s="62">
        <f t="shared" si="94"/>
        <v>0</v>
      </c>
      <c r="AR786" s="146" t="s">
        <v>714</v>
      </c>
      <c r="AS786" s="21" t="s">
        <v>715</v>
      </c>
      <c r="AT786" s="21" t="s">
        <v>716</v>
      </c>
      <c r="AU786" s="64"/>
    </row>
    <row r="787" spans="1:53" ht="15.75" customHeight="1" x14ac:dyDescent="0.2">
      <c r="A787" s="53" t="s">
        <v>865</v>
      </c>
      <c r="B787" s="53" t="s">
        <v>866</v>
      </c>
      <c r="C787" s="53" t="s">
        <v>103</v>
      </c>
      <c r="D787" s="53" t="s">
        <v>104</v>
      </c>
      <c r="E787" s="53" t="s">
        <v>90</v>
      </c>
      <c r="F787" s="53">
        <v>830121696</v>
      </c>
      <c r="G787" s="53" t="s">
        <v>880</v>
      </c>
      <c r="H787" s="162">
        <v>3538</v>
      </c>
      <c r="I787" s="100">
        <v>10495</v>
      </c>
      <c r="J787" s="53" t="s">
        <v>98</v>
      </c>
      <c r="K787" s="53">
        <v>1785</v>
      </c>
      <c r="L787" s="55">
        <v>44550</v>
      </c>
      <c r="M787" s="144">
        <v>5066500</v>
      </c>
      <c r="N787" s="57">
        <v>0</v>
      </c>
      <c r="O787" s="81">
        <v>5066500</v>
      </c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>
        <v>5784</v>
      </c>
      <c r="AA787" s="58">
        <v>5066500</v>
      </c>
      <c r="AB787" s="58"/>
      <c r="AC787" s="58"/>
      <c r="AD787" s="58"/>
      <c r="AE787" s="58"/>
      <c r="AF787" s="58"/>
      <c r="AG787" s="58"/>
      <c r="AH787" s="58"/>
      <c r="AI787" s="58"/>
      <c r="AJ787" s="58"/>
      <c r="AK787" s="58"/>
      <c r="AL787" s="58"/>
      <c r="AM787" s="58"/>
      <c r="AN787" s="59">
        <f t="shared" ref="AN787:AN850" si="97">+Q787+S787+U787+W787+Y787+AA787+AC787+AE787+AG787+AI787+AK787+AM787</f>
        <v>5066500</v>
      </c>
      <c r="AO787" s="60"/>
      <c r="AP787" s="61"/>
      <c r="AQ787" s="62">
        <f t="shared" ref="AQ787:AQ850" si="98">+O787-AN787-AP787</f>
        <v>0</v>
      </c>
      <c r="AR787" s="146" t="s">
        <v>714</v>
      </c>
      <c r="AS787" s="21" t="s">
        <v>754</v>
      </c>
      <c r="AT787" s="21" t="s">
        <v>755</v>
      </c>
      <c r="AU787" s="64"/>
    </row>
    <row r="788" spans="1:53" ht="15.75" customHeight="1" x14ac:dyDescent="0.2">
      <c r="A788" s="53" t="s">
        <v>865</v>
      </c>
      <c r="B788" s="53" t="s">
        <v>866</v>
      </c>
      <c r="C788" s="53" t="s">
        <v>103</v>
      </c>
      <c r="D788" s="53" t="s">
        <v>104</v>
      </c>
      <c r="E788" s="53" t="s">
        <v>90</v>
      </c>
      <c r="F788" s="53">
        <v>830121696</v>
      </c>
      <c r="G788" s="53" t="s">
        <v>880</v>
      </c>
      <c r="H788" s="162">
        <v>3538</v>
      </c>
      <c r="I788" s="100">
        <v>10495</v>
      </c>
      <c r="J788" s="53" t="s">
        <v>98</v>
      </c>
      <c r="K788" s="53">
        <v>1785</v>
      </c>
      <c r="L788" s="55">
        <v>44550</v>
      </c>
      <c r="M788" s="144">
        <v>12603500</v>
      </c>
      <c r="N788" s="57">
        <v>0</v>
      </c>
      <c r="O788" s="81">
        <v>12603500</v>
      </c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>
        <v>5784</v>
      </c>
      <c r="AA788" s="58">
        <v>12603500</v>
      </c>
      <c r="AB788" s="58"/>
      <c r="AC788" s="58"/>
      <c r="AD788" s="58"/>
      <c r="AE788" s="58"/>
      <c r="AF788" s="58"/>
      <c r="AG788" s="58"/>
      <c r="AH788" s="58"/>
      <c r="AI788" s="58"/>
      <c r="AJ788" s="58"/>
      <c r="AK788" s="58"/>
      <c r="AL788" s="58"/>
      <c r="AM788" s="58"/>
      <c r="AN788" s="59">
        <f t="shared" si="97"/>
        <v>12603500</v>
      </c>
      <c r="AO788" s="60"/>
      <c r="AP788" s="61"/>
      <c r="AQ788" s="62">
        <f t="shared" si="98"/>
        <v>0</v>
      </c>
      <c r="AR788" s="146" t="s">
        <v>714</v>
      </c>
      <c r="AS788" s="21" t="s">
        <v>715</v>
      </c>
      <c r="AT788" s="21" t="s">
        <v>716</v>
      </c>
      <c r="AU788" s="64"/>
    </row>
    <row r="789" spans="1:53" ht="15.75" customHeight="1" x14ac:dyDescent="0.2">
      <c r="A789" s="53" t="s">
        <v>865</v>
      </c>
      <c r="B789" s="53" t="s">
        <v>866</v>
      </c>
      <c r="C789" s="53" t="s">
        <v>103</v>
      </c>
      <c r="D789" s="53" t="s">
        <v>104</v>
      </c>
      <c r="E789" s="53" t="s">
        <v>90</v>
      </c>
      <c r="F789" s="53">
        <v>830145851</v>
      </c>
      <c r="G789" s="53" t="s">
        <v>881</v>
      </c>
      <c r="H789" s="162">
        <v>3382</v>
      </c>
      <c r="I789" s="100">
        <v>10525</v>
      </c>
      <c r="J789" s="53" t="s">
        <v>96</v>
      </c>
      <c r="K789" s="53">
        <v>1795</v>
      </c>
      <c r="L789" s="55">
        <v>44552</v>
      </c>
      <c r="M789" s="144">
        <v>4606000</v>
      </c>
      <c r="N789" s="57">
        <v>0</v>
      </c>
      <c r="O789" s="92">
        <v>4606000</v>
      </c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>
        <v>5785</v>
      </c>
      <c r="AA789" s="58">
        <v>4606000</v>
      </c>
      <c r="AB789" s="58"/>
      <c r="AC789" s="58"/>
      <c r="AD789" s="58"/>
      <c r="AE789" s="58"/>
      <c r="AF789" s="58"/>
      <c r="AG789" s="58"/>
      <c r="AH789" s="58"/>
      <c r="AI789" s="58"/>
      <c r="AJ789" s="58"/>
      <c r="AK789" s="58"/>
      <c r="AL789" s="58"/>
      <c r="AM789" s="58"/>
      <c r="AN789" s="59">
        <f t="shared" si="97"/>
        <v>4606000</v>
      </c>
      <c r="AO789" s="60"/>
      <c r="AP789" s="61"/>
      <c r="AQ789" s="62">
        <f t="shared" si="98"/>
        <v>0</v>
      </c>
      <c r="AR789" s="146" t="s">
        <v>714</v>
      </c>
      <c r="AS789" s="21" t="s">
        <v>715</v>
      </c>
      <c r="AT789" s="21" t="s">
        <v>716</v>
      </c>
      <c r="AU789" s="64"/>
    </row>
    <row r="790" spans="1:53" ht="15.75" customHeight="1" x14ac:dyDescent="0.2">
      <c r="A790" s="53" t="s">
        <v>865</v>
      </c>
      <c r="B790" s="53" t="s">
        <v>866</v>
      </c>
      <c r="C790" s="53" t="s">
        <v>103</v>
      </c>
      <c r="D790" s="53" t="s">
        <v>104</v>
      </c>
      <c r="E790" s="53" t="s">
        <v>90</v>
      </c>
      <c r="F790" s="53">
        <v>900426804</v>
      </c>
      <c r="G790" s="53" t="s">
        <v>882</v>
      </c>
      <c r="H790" s="162">
        <v>3439</v>
      </c>
      <c r="I790" s="100">
        <v>10554</v>
      </c>
      <c r="J790" s="53" t="s">
        <v>98</v>
      </c>
      <c r="K790" s="53">
        <v>1797</v>
      </c>
      <c r="L790" s="55">
        <v>44553</v>
      </c>
      <c r="M790" s="144">
        <v>89250000</v>
      </c>
      <c r="N790" s="57">
        <v>0</v>
      </c>
      <c r="O790" s="92">
        <v>89250000</v>
      </c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>
        <v>5783</v>
      </c>
      <c r="AA790" s="58">
        <v>44625000</v>
      </c>
      <c r="AB790" s="58"/>
      <c r="AC790" s="58"/>
      <c r="AD790" s="58"/>
      <c r="AE790" s="58"/>
      <c r="AF790" s="58"/>
      <c r="AG790" s="58"/>
      <c r="AH790" s="58"/>
      <c r="AI790" s="58"/>
      <c r="AJ790" s="58"/>
      <c r="AK790" s="58"/>
      <c r="AL790" s="58"/>
      <c r="AM790" s="58"/>
      <c r="AN790" s="59">
        <f t="shared" si="97"/>
        <v>44625000</v>
      </c>
      <c r="AO790" s="60"/>
      <c r="AP790" s="61"/>
      <c r="AQ790" s="62">
        <f t="shared" si="98"/>
        <v>44625000</v>
      </c>
      <c r="AR790" s="146" t="s">
        <v>714</v>
      </c>
      <c r="AS790" s="21" t="s">
        <v>754</v>
      </c>
      <c r="AT790" s="21" t="s">
        <v>755</v>
      </c>
      <c r="AU790" s="64"/>
    </row>
    <row r="791" spans="1:53" ht="15.75" customHeight="1" x14ac:dyDescent="0.2">
      <c r="A791" s="53" t="s">
        <v>865</v>
      </c>
      <c r="B791" s="53" t="s">
        <v>866</v>
      </c>
      <c r="C791" s="53" t="s">
        <v>103</v>
      </c>
      <c r="D791" s="53" t="s">
        <v>104</v>
      </c>
      <c r="E791" s="53" t="s">
        <v>90</v>
      </c>
      <c r="F791" s="53">
        <v>900426804</v>
      </c>
      <c r="G791" s="53" t="s">
        <v>882</v>
      </c>
      <c r="H791" s="162">
        <v>3225</v>
      </c>
      <c r="I791" s="100">
        <v>10591</v>
      </c>
      <c r="J791" s="53" t="s">
        <v>98</v>
      </c>
      <c r="K791" s="53">
        <v>1817</v>
      </c>
      <c r="L791" s="55">
        <v>44557</v>
      </c>
      <c r="M791" s="144">
        <v>7996800</v>
      </c>
      <c r="N791" s="57">
        <v>0</v>
      </c>
      <c r="O791" s="92">
        <v>7996800</v>
      </c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>
        <v>6459</v>
      </c>
      <c r="AA791" s="58">
        <v>7996800</v>
      </c>
      <c r="AB791" s="58"/>
      <c r="AC791" s="58"/>
      <c r="AD791" s="58"/>
      <c r="AE791" s="58"/>
      <c r="AF791" s="58"/>
      <c r="AG791" s="58"/>
      <c r="AH791" s="58"/>
      <c r="AI791" s="58"/>
      <c r="AJ791" s="58"/>
      <c r="AK791" s="58"/>
      <c r="AL791" s="58"/>
      <c r="AM791" s="58"/>
      <c r="AN791" s="59">
        <f t="shared" si="97"/>
        <v>7996800</v>
      </c>
      <c r="AO791" s="60"/>
      <c r="AP791" s="61"/>
      <c r="AQ791" s="62">
        <f t="shared" si="98"/>
        <v>0</v>
      </c>
      <c r="AR791" s="146" t="s">
        <v>714</v>
      </c>
      <c r="AS791" s="21" t="s">
        <v>715</v>
      </c>
      <c r="AT791" s="21" t="s">
        <v>716</v>
      </c>
      <c r="AU791" s="64"/>
    </row>
    <row r="792" spans="1:53" ht="15.75" customHeight="1" x14ac:dyDescent="0.2">
      <c r="A792" s="53" t="s">
        <v>865</v>
      </c>
      <c r="B792" s="53" t="s">
        <v>866</v>
      </c>
      <c r="C792" s="53" t="s">
        <v>88</v>
      </c>
      <c r="D792" s="53" t="s">
        <v>89</v>
      </c>
      <c r="E792" s="53" t="s">
        <v>90</v>
      </c>
      <c r="F792" s="53">
        <v>444444193</v>
      </c>
      <c r="G792" s="53" t="s">
        <v>869</v>
      </c>
      <c r="H792" s="162">
        <v>3393</v>
      </c>
      <c r="I792" s="100">
        <v>10624</v>
      </c>
      <c r="J792" s="53" t="s">
        <v>92</v>
      </c>
      <c r="K792" s="53">
        <v>1834</v>
      </c>
      <c r="L792" s="55">
        <v>44559</v>
      </c>
      <c r="M792" s="144">
        <v>456828000</v>
      </c>
      <c r="N792" s="57">
        <v>0</v>
      </c>
      <c r="O792" s="92">
        <v>456828000</v>
      </c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>
        <v>5948</v>
      </c>
      <c r="AA792" s="58">
        <v>453972833</v>
      </c>
      <c r="AB792" s="58"/>
      <c r="AC792" s="58"/>
      <c r="AD792" s="58"/>
      <c r="AE792" s="58"/>
      <c r="AF792" s="58"/>
      <c r="AG792" s="58"/>
      <c r="AH792" s="58"/>
      <c r="AI792" s="58"/>
      <c r="AJ792" s="58"/>
      <c r="AK792" s="58"/>
      <c r="AL792" s="58"/>
      <c r="AM792" s="58"/>
      <c r="AN792" s="59">
        <f t="shared" si="97"/>
        <v>453972833</v>
      </c>
      <c r="AO792" s="60"/>
      <c r="AP792" s="61"/>
      <c r="AQ792" s="62">
        <f t="shared" si="98"/>
        <v>2855167</v>
      </c>
      <c r="AR792" s="146" t="s">
        <v>714</v>
      </c>
      <c r="AS792" s="21" t="s">
        <v>754</v>
      </c>
      <c r="AT792" s="21" t="s">
        <v>755</v>
      </c>
      <c r="AU792" s="64"/>
    </row>
    <row r="793" spans="1:53" ht="15.75" customHeight="1" x14ac:dyDescent="0.2">
      <c r="A793" s="53" t="s">
        <v>865</v>
      </c>
      <c r="B793" s="53" t="s">
        <v>866</v>
      </c>
      <c r="C793" s="53" t="s">
        <v>125</v>
      </c>
      <c r="D793" s="53" t="s">
        <v>89</v>
      </c>
      <c r="E793" s="53" t="s">
        <v>90</v>
      </c>
      <c r="F793" s="53">
        <v>830016004</v>
      </c>
      <c r="G793" s="53" t="s">
        <v>873</v>
      </c>
      <c r="H793" s="162">
        <v>3223</v>
      </c>
      <c r="I793" s="100">
        <v>10639</v>
      </c>
      <c r="J793" s="53" t="s">
        <v>98</v>
      </c>
      <c r="K793" s="53">
        <v>1622</v>
      </c>
      <c r="L793" s="55">
        <v>44560</v>
      </c>
      <c r="M793" s="144">
        <v>64974000</v>
      </c>
      <c r="N793" s="57">
        <v>0</v>
      </c>
      <c r="O793" s="92">
        <v>64974000</v>
      </c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  <c r="AA793" s="58"/>
      <c r="AB793" s="58"/>
      <c r="AC793" s="58"/>
      <c r="AD793" s="58"/>
      <c r="AE793" s="58"/>
      <c r="AF793" s="58"/>
      <c r="AG793" s="58"/>
      <c r="AH793" s="58"/>
      <c r="AI793" s="58"/>
      <c r="AJ793" s="58"/>
      <c r="AK793" s="58"/>
      <c r="AL793" s="58">
        <v>15718</v>
      </c>
      <c r="AM793" s="58">
        <v>64974000</v>
      </c>
      <c r="AN793" s="59">
        <f t="shared" si="97"/>
        <v>64974000</v>
      </c>
      <c r="AO793" s="60"/>
      <c r="AP793" s="61"/>
      <c r="AQ793" s="62">
        <f t="shared" si="98"/>
        <v>0</v>
      </c>
      <c r="AR793" s="146" t="s">
        <v>714</v>
      </c>
      <c r="AS793" s="21" t="s">
        <v>754</v>
      </c>
      <c r="AT793" s="21" t="s">
        <v>755</v>
      </c>
      <c r="AU793" s="64"/>
    </row>
    <row r="794" spans="1:53" s="125" customFormat="1" ht="17.25" customHeight="1" x14ac:dyDescent="0.2">
      <c r="A794" s="66" t="str">
        <f>+A793</f>
        <v>3-03-001-16-01-17-7889-00</v>
      </c>
      <c r="B794" s="66" t="str">
        <f>+B793</f>
        <v>Consolidacion del modelo de servicios Centro de Recursos para el Aprendizaje y la Investigacion- CRAI de la Universidad</v>
      </c>
      <c r="C794" s="66"/>
      <c r="D794" s="66"/>
      <c r="E794" s="66"/>
      <c r="F794" s="66"/>
      <c r="G794" s="66"/>
      <c r="H794" s="67"/>
      <c r="I794" s="68"/>
      <c r="J794" s="66"/>
      <c r="K794" s="66"/>
      <c r="L794" s="69"/>
      <c r="M794" s="70"/>
      <c r="N794" s="71" t="str">
        <f>+B794</f>
        <v>Consolidacion del modelo de servicios Centro de Recursos para el Aprendizaje y la Investigacion- CRAI de la Universidad</v>
      </c>
      <c r="O794" s="72">
        <f>SUM(O773:O793)</f>
        <v>1128584890</v>
      </c>
      <c r="P794" s="72">
        <f t="shared" ref="P794:AQ794" si="99">SUM(P773:P793)</f>
        <v>0</v>
      </c>
      <c r="Q794" s="72">
        <f t="shared" si="99"/>
        <v>0</v>
      </c>
      <c r="R794" s="72">
        <f t="shared" si="99"/>
        <v>751</v>
      </c>
      <c r="S794" s="72">
        <f t="shared" si="99"/>
        <v>57687800</v>
      </c>
      <c r="T794" s="72">
        <f t="shared" si="99"/>
        <v>0</v>
      </c>
      <c r="U794" s="72">
        <f t="shared" si="99"/>
        <v>0</v>
      </c>
      <c r="V794" s="72">
        <f t="shared" si="99"/>
        <v>0</v>
      </c>
      <c r="W794" s="72">
        <f t="shared" si="99"/>
        <v>0</v>
      </c>
      <c r="X794" s="72">
        <f t="shared" si="99"/>
        <v>4320</v>
      </c>
      <c r="Y794" s="72">
        <f t="shared" si="99"/>
        <v>17652900</v>
      </c>
      <c r="Z794" s="72">
        <f t="shared" si="99"/>
        <v>71391</v>
      </c>
      <c r="AA794" s="72">
        <f t="shared" si="99"/>
        <v>869421608</v>
      </c>
      <c r="AB794" s="72">
        <f t="shared" si="99"/>
        <v>0</v>
      </c>
      <c r="AC794" s="72">
        <f t="shared" si="99"/>
        <v>0</v>
      </c>
      <c r="AD794" s="72">
        <f t="shared" si="99"/>
        <v>0</v>
      </c>
      <c r="AE794" s="72">
        <f t="shared" si="99"/>
        <v>0</v>
      </c>
      <c r="AF794" s="72">
        <f t="shared" si="99"/>
        <v>0</v>
      </c>
      <c r="AG794" s="72">
        <f t="shared" si="99"/>
        <v>0</v>
      </c>
      <c r="AH794" s="72">
        <f t="shared" si="99"/>
        <v>0</v>
      </c>
      <c r="AI794" s="72">
        <f t="shared" si="99"/>
        <v>0</v>
      </c>
      <c r="AJ794" s="72">
        <f t="shared" si="99"/>
        <v>0</v>
      </c>
      <c r="AK794" s="72">
        <f t="shared" si="99"/>
        <v>0</v>
      </c>
      <c r="AL794" s="72">
        <f t="shared" si="99"/>
        <v>15718</v>
      </c>
      <c r="AM794" s="72">
        <f t="shared" si="99"/>
        <v>64974000</v>
      </c>
      <c r="AN794" s="72">
        <f t="shared" si="99"/>
        <v>1009736308</v>
      </c>
      <c r="AO794" s="72">
        <f t="shared" si="99"/>
        <v>44742</v>
      </c>
      <c r="AP794" s="72">
        <f t="shared" si="99"/>
        <v>68654926</v>
      </c>
      <c r="AQ794" s="72">
        <f t="shared" si="99"/>
        <v>50193656</v>
      </c>
      <c r="AR794" s="63"/>
      <c r="AT794" s="130"/>
      <c r="AU794" s="64"/>
      <c r="AW794" s="21"/>
      <c r="AX794" s="21"/>
      <c r="AY794" s="21"/>
    </row>
    <row r="795" spans="1:53" ht="15.75" customHeight="1" x14ac:dyDescent="0.2">
      <c r="A795" s="53" t="s">
        <v>883</v>
      </c>
      <c r="B795" s="53" t="s">
        <v>884</v>
      </c>
      <c r="C795" s="53" t="s">
        <v>103</v>
      </c>
      <c r="D795" s="53" t="s">
        <v>104</v>
      </c>
      <c r="E795" s="53" t="s">
        <v>44</v>
      </c>
      <c r="F795" s="53">
        <v>51577649</v>
      </c>
      <c r="G795" s="53" t="s">
        <v>885</v>
      </c>
      <c r="H795" s="163">
        <v>1124</v>
      </c>
      <c r="I795" s="164">
        <v>2496</v>
      </c>
      <c r="J795" s="53" t="s">
        <v>46</v>
      </c>
      <c r="K795" s="53">
        <v>18</v>
      </c>
      <c r="L795" s="55">
        <v>44274</v>
      </c>
      <c r="M795" s="123">
        <v>5905419</v>
      </c>
      <c r="N795" s="57">
        <v>0</v>
      </c>
      <c r="O795" s="88">
        <v>5905419</v>
      </c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  <c r="AA795" s="58"/>
      <c r="AB795" s="58"/>
      <c r="AC795" s="58"/>
      <c r="AD795" s="58"/>
      <c r="AE795" s="58"/>
      <c r="AF795" s="58"/>
      <c r="AG795" s="58"/>
      <c r="AH795" s="58"/>
      <c r="AI795" s="58"/>
      <c r="AJ795" s="58"/>
      <c r="AK795" s="58"/>
      <c r="AL795" s="58"/>
      <c r="AM795" s="58"/>
      <c r="AN795" s="59">
        <f t="shared" si="97"/>
        <v>0</v>
      </c>
      <c r="AO795" s="60"/>
      <c r="AP795" s="61"/>
      <c r="AQ795" s="62">
        <f t="shared" si="98"/>
        <v>5905419</v>
      </c>
      <c r="AR795" s="146" t="s">
        <v>714</v>
      </c>
      <c r="AS795" s="21" t="s">
        <v>715</v>
      </c>
      <c r="AT795" s="21" t="s">
        <v>716</v>
      </c>
      <c r="AU795" s="64"/>
      <c r="BA795" s="98"/>
    </row>
    <row r="796" spans="1:53" ht="15.75" customHeight="1" x14ac:dyDescent="0.2">
      <c r="A796" s="53" t="s">
        <v>883</v>
      </c>
      <c r="B796" s="53" t="s">
        <v>884</v>
      </c>
      <c r="C796" s="53" t="s">
        <v>103</v>
      </c>
      <c r="D796" s="53" t="s">
        <v>104</v>
      </c>
      <c r="E796" s="53" t="s">
        <v>44</v>
      </c>
      <c r="F796" s="53">
        <v>52282917</v>
      </c>
      <c r="G796" s="53" t="s">
        <v>886</v>
      </c>
      <c r="H796" s="165">
        <v>1228</v>
      </c>
      <c r="I796" s="166">
        <v>4386</v>
      </c>
      <c r="J796" s="53" t="s">
        <v>98</v>
      </c>
      <c r="K796" s="53">
        <v>1172</v>
      </c>
      <c r="L796" s="55">
        <v>44347</v>
      </c>
      <c r="M796" s="144">
        <v>17222109</v>
      </c>
      <c r="N796" s="57">
        <v>0</v>
      </c>
      <c r="O796" s="145">
        <v>17222109</v>
      </c>
      <c r="P796" s="58"/>
      <c r="Q796" s="58"/>
      <c r="R796" s="58"/>
      <c r="S796" s="58"/>
      <c r="T796" s="58"/>
      <c r="U796" s="58"/>
      <c r="V796" s="58">
        <v>3163</v>
      </c>
      <c r="W796" s="58">
        <v>17222109</v>
      </c>
      <c r="X796" s="58"/>
      <c r="Y796" s="58"/>
      <c r="Z796" s="58"/>
      <c r="AA796" s="58"/>
      <c r="AB796" s="58"/>
      <c r="AC796" s="58"/>
      <c r="AD796" s="58"/>
      <c r="AE796" s="58"/>
      <c r="AF796" s="58"/>
      <c r="AG796" s="58"/>
      <c r="AH796" s="58"/>
      <c r="AI796" s="58"/>
      <c r="AJ796" s="58"/>
      <c r="AK796" s="58"/>
      <c r="AL796" s="58"/>
      <c r="AM796" s="58"/>
      <c r="AN796" s="59">
        <f t="shared" si="97"/>
        <v>17222109</v>
      </c>
      <c r="AO796" s="60"/>
      <c r="AP796" s="61"/>
      <c r="AQ796" s="62">
        <f t="shared" si="98"/>
        <v>0</v>
      </c>
      <c r="AR796" s="146" t="s">
        <v>714</v>
      </c>
      <c r="AS796" s="21" t="s">
        <v>769</v>
      </c>
      <c r="AT796" s="21" t="s">
        <v>770</v>
      </c>
      <c r="AU796" s="64"/>
    </row>
    <row r="797" spans="1:53" ht="15.75" customHeight="1" x14ac:dyDescent="0.2">
      <c r="A797" s="53" t="s">
        <v>883</v>
      </c>
      <c r="B797" s="53" t="s">
        <v>884</v>
      </c>
      <c r="C797" s="53" t="s">
        <v>103</v>
      </c>
      <c r="D797" s="53" t="s">
        <v>104</v>
      </c>
      <c r="E797" s="53" t="s">
        <v>90</v>
      </c>
      <c r="F797" s="53">
        <v>830089097</v>
      </c>
      <c r="G797" s="53" t="s">
        <v>887</v>
      </c>
      <c r="H797" s="158">
        <v>1443</v>
      </c>
      <c r="I797" s="166">
        <v>4745</v>
      </c>
      <c r="J797" s="53" t="s">
        <v>98</v>
      </c>
      <c r="K797" s="53">
        <v>1391</v>
      </c>
      <c r="L797" s="55">
        <v>44405</v>
      </c>
      <c r="M797" s="167">
        <v>12193000</v>
      </c>
      <c r="N797" s="57">
        <v>0</v>
      </c>
      <c r="O797" s="145">
        <v>12193000</v>
      </c>
      <c r="P797" s="58"/>
      <c r="Q797" s="58"/>
      <c r="R797" s="58"/>
      <c r="S797" s="58"/>
      <c r="T797" s="58"/>
      <c r="U797" s="58"/>
      <c r="V797" s="58">
        <v>3705</v>
      </c>
      <c r="W797" s="58">
        <v>12193000</v>
      </c>
      <c r="X797" s="58"/>
      <c r="Y797" s="58"/>
      <c r="Z797" s="58"/>
      <c r="AA797" s="58"/>
      <c r="AB797" s="58"/>
      <c r="AC797" s="58"/>
      <c r="AD797" s="58"/>
      <c r="AE797" s="58"/>
      <c r="AF797" s="58"/>
      <c r="AG797" s="58"/>
      <c r="AH797" s="58"/>
      <c r="AI797" s="58"/>
      <c r="AJ797" s="58"/>
      <c r="AK797" s="58"/>
      <c r="AL797" s="58"/>
      <c r="AM797" s="58"/>
      <c r="AN797" s="59">
        <f t="shared" si="97"/>
        <v>12193000</v>
      </c>
      <c r="AO797" s="60"/>
      <c r="AP797" s="61"/>
      <c r="AQ797" s="62">
        <f t="shared" si="98"/>
        <v>0</v>
      </c>
      <c r="AR797" s="146" t="s">
        <v>714</v>
      </c>
      <c r="AS797" s="21" t="s">
        <v>715</v>
      </c>
      <c r="AT797" s="21" t="s">
        <v>716</v>
      </c>
      <c r="AU797" s="64"/>
    </row>
    <row r="798" spans="1:53" ht="15.75" customHeight="1" x14ac:dyDescent="0.2">
      <c r="A798" s="53" t="s">
        <v>883</v>
      </c>
      <c r="B798" s="53" t="s">
        <v>884</v>
      </c>
      <c r="C798" s="53" t="s">
        <v>103</v>
      </c>
      <c r="D798" s="53" t="s">
        <v>104</v>
      </c>
      <c r="E798" s="53" t="s">
        <v>44</v>
      </c>
      <c r="F798" s="53">
        <v>1016042854</v>
      </c>
      <c r="G798" s="53" t="s">
        <v>888</v>
      </c>
      <c r="H798" s="148">
        <v>1826</v>
      </c>
      <c r="I798" s="166">
        <v>4759</v>
      </c>
      <c r="J798" s="53" t="s">
        <v>92</v>
      </c>
      <c r="K798" s="53">
        <v>1387</v>
      </c>
      <c r="L798" s="55">
        <v>44407</v>
      </c>
      <c r="M798" s="144">
        <v>20000000</v>
      </c>
      <c r="N798" s="57">
        <v>18606927</v>
      </c>
      <c r="O798" s="145">
        <v>1393073</v>
      </c>
      <c r="P798" s="58"/>
      <c r="Q798" s="58"/>
      <c r="R798" s="58"/>
      <c r="S798" s="58"/>
      <c r="T798" s="58">
        <v>1599</v>
      </c>
      <c r="U798" s="58">
        <v>1393073</v>
      </c>
      <c r="V798" s="58"/>
      <c r="W798" s="58"/>
      <c r="X798" s="58"/>
      <c r="Y798" s="58"/>
      <c r="Z798" s="58"/>
      <c r="AA798" s="58"/>
      <c r="AB798" s="58"/>
      <c r="AC798" s="58"/>
      <c r="AD798" s="58"/>
      <c r="AE798" s="58"/>
      <c r="AF798" s="58"/>
      <c r="AG798" s="58"/>
      <c r="AH798" s="58"/>
      <c r="AI798" s="58"/>
      <c r="AJ798" s="58"/>
      <c r="AK798" s="58"/>
      <c r="AL798" s="58"/>
      <c r="AM798" s="58"/>
      <c r="AN798" s="59">
        <f t="shared" si="97"/>
        <v>1393073</v>
      </c>
      <c r="AO798" s="60"/>
      <c r="AP798" s="61"/>
      <c r="AQ798" s="62">
        <f t="shared" si="98"/>
        <v>0</v>
      </c>
      <c r="AR798" s="146" t="s">
        <v>714</v>
      </c>
      <c r="AS798" s="21" t="s">
        <v>769</v>
      </c>
      <c r="AT798" s="21" t="s">
        <v>770</v>
      </c>
      <c r="AU798" s="64"/>
    </row>
    <row r="799" spans="1:53" ht="15.75" customHeight="1" x14ac:dyDescent="0.2">
      <c r="A799" s="53" t="s">
        <v>883</v>
      </c>
      <c r="B799" s="53" t="s">
        <v>884</v>
      </c>
      <c r="C799" s="53" t="s">
        <v>103</v>
      </c>
      <c r="D799" s="53" t="s">
        <v>104</v>
      </c>
      <c r="E799" s="53" t="s">
        <v>90</v>
      </c>
      <c r="F799" s="53">
        <v>444444210</v>
      </c>
      <c r="G799" s="53" t="s">
        <v>889</v>
      </c>
      <c r="H799" s="148">
        <v>1838</v>
      </c>
      <c r="I799" s="166">
        <v>4763</v>
      </c>
      <c r="J799" s="53" t="s">
        <v>98</v>
      </c>
      <c r="K799" s="53">
        <v>1403</v>
      </c>
      <c r="L799" s="55">
        <v>44411</v>
      </c>
      <c r="M799" s="167">
        <v>4177600</v>
      </c>
      <c r="N799" s="57">
        <v>3950500</v>
      </c>
      <c r="O799" s="145">
        <v>227100</v>
      </c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  <c r="AA799" s="58"/>
      <c r="AB799" s="58"/>
      <c r="AC799" s="58"/>
      <c r="AD799" s="58"/>
      <c r="AE799" s="58"/>
      <c r="AF799" s="58"/>
      <c r="AG799" s="58"/>
      <c r="AH799" s="58"/>
      <c r="AI799" s="58"/>
      <c r="AJ799" s="58"/>
      <c r="AK799" s="58"/>
      <c r="AL799" s="58"/>
      <c r="AM799" s="58"/>
      <c r="AN799" s="59">
        <f t="shared" si="97"/>
        <v>0</v>
      </c>
      <c r="AO799" s="60"/>
      <c r="AP799" s="61"/>
      <c r="AQ799" s="62">
        <f t="shared" si="98"/>
        <v>227100</v>
      </c>
      <c r="AR799" s="146" t="s">
        <v>714</v>
      </c>
      <c r="AS799" s="21" t="s">
        <v>715</v>
      </c>
      <c r="AT799" s="21" t="s">
        <v>716</v>
      </c>
      <c r="AU799" s="64"/>
    </row>
    <row r="800" spans="1:53" ht="15.75" customHeight="1" x14ac:dyDescent="0.2">
      <c r="A800" s="53" t="s">
        <v>883</v>
      </c>
      <c r="B800" s="53" t="s">
        <v>884</v>
      </c>
      <c r="C800" s="53" t="s">
        <v>103</v>
      </c>
      <c r="D800" s="53" t="s">
        <v>104</v>
      </c>
      <c r="E800" s="53" t="s">
        <v>44</v>
      </c>
      <c r="F800" s="53">
        <v>79538486</v>
      </c>
      <c r="G800" s="53" t="s">
        <v>890</v>
      </c>
      <c r="H800" s="148">
        <v>1906</v>
      </c>
      <c r="I800" s="166">
        <v>6568</v>
      </c>
      <c r="J800" s="53" t="s">
        <v>98</v>
      </c>
      <c r="K800" s="53">
        <v>1557</v>
      </c>
      <c r="L800" s="55">
        <v>44445</v>
      </c>
      <c r="M800" s="167">
        <v>10000000</v>
      </c>
      <c r="N800" s="57">
        <v>0</v>
      </c>
      <c r="O800" s="145">
        <v>10000000</v>
      </c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  <c r="AA800" s="58"/>
      <c r="AB800" s="58"/>
      <c r="AC800" s="58"/>
      <c r="AD800" s="58"/>
      <c r="AE800" s="58"/>
      <c r="AF800" s="58"/>
      <c r="AG800" s="58"/>
      <c r="AH800" s="58"/>
      <c r="AI800" s="58"/>
      <c r="AJ800" s="58">
        <v>13743</v>
      </c>
      <c r="AK800" s="58">
        <v>10000000</v>
      </c>
      <c r="AL800" s="58"/>
      <c r="AM800" s="58"/>
      <c r="AN800" s="59">
        <f t="shared" si="97"/>
        <v>10000000</v>
      </c>
      <c r="AO800" s="60"/>
      <c r="AP800" s="61"/>
      <c r="AQ800" s="62">
        <f t="shared" si="98"/>
        <v>0</v>
      </c>
      <c r="AR800" s="146" t="s">
        <v>714</v>
      </c>
      <c r="AS800" s="21" t="s">
        <v>715</v>
      </c>
      <c r="AT800" s="21" t="s">
        <v>716</v>
      </c>
      <c r="AU800" s="64"/>
    </row>
    <row r="801" spans="1:47" ht="15.75" customHeight="1" x14ac:dyDescent="0.2">
      <c r="A801" s="53" t="s">
        <v>883</v>
      </c>
      <c r="B801" s="53" t="s">
        <v>884</v>
      </c>
      <c r="C801" s="53" t="s">
        <v>103</v>
      </c>
      <c r="D801" s="53" t="s">
        <v>104</v>
      </c>
      <c r="E801" s="53" t="s">
        <v>90</v>
      </c>
      <c r="F801" s="53">
        <v>899999230</v>
      </c>
      <c r="G801" s="53" t="s">
        <v>146</v>
      </c>
      <c r="H801" s="148">
        <v>2545</v>
      </c>
      <c r="I801" s="166">
        <v>8382</v>
      </c>
      <c r="J801" s="53" t="s">
        <v>46</v>
      </c>
      <c r="K801" s="53">
        <v>111</v>
      </c>
      <c r="L801" s="55">
        <v>44496</v>
      </c>
      <c r="M801" s="144">
        <v>4088367</v>
      </c>
      <c r="N801" s="57">
        <v>3634104</v>
      </c>
      <c r="O801" s="145">
        <v>454263</v>
      </c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  <c r="AA801" s="58"/>
      <c r="AB801" s="58"/>
      <c r="AC801" s="58"/>
      <c r="AD801" s="58"/>
      <c r="AE801" s="58"/>
      <c r="AF801" s="58"/>
      <c r="AG801" s="58"/>
      <c r="AH801" s="58"/>
      <c r="AI801" s="58"/>
      <c r="AJ801" s="58"/>
      <c r="AK801" s="58"/>
      <c r="AL801" s="58"/>
      <c r="AM801" s="58"/>
      <c r="AN801" s="59">
        <f t="shared" si="97"/>
        <v>0</v>
      </c>
      <c r="AO801" s="60">
        <v>44741</v>
      </c>
      <c r="AP801" s="61">
        <v>454263</v>
      </c>
      <c r="AQ801" s="62">
        <f t="shared" si="98"/>
        <v>0</v>
      </c>
      <c r="AR801" s="146" t="s">
        <v>714</v>
      </c>
      <c r="AS801" s="21" t="s">
        <v>769</v>
      </c>
      <c r="AT801" s="21" t="s">
        <v>770</v>
      </c>
      <c r="AU801" s="64"/>
    </row>
    <row r="802" spans="1:47" ht="15.75" customHeight="1" x14ac:dyDescent="0.2">
      <c r="A802" s="53" t="s">
        <v>883</v>
      </c>
      <c r="B802" s="53" t="s">
        <v>884</v>
      </c>
      <c r="C802" s="53" t="s">
        <v>103</v>
      </c>
      <c r="D802" s="53" t="s">
        <v>104</v>
      </c>
      <c r="E802" s="53" t="s">
        <v>44</v>
      </c>
      <c r="F802" s="53">
        <v>89009341</v>
      </c>
      <c r="G802" s="53" t="s">
        <v>891</v>
      </c>
      <c r="H802" s="148">
        <v>2538</v>
      </c>
      <c r="I802" s="166">
        <v>8433</v>
      </c>
      <c r="J802" s="53" t="s">
        <v>96</v>
      </c>
      <c r="K802" s="53">
        <v>733</v>
      </c>
      <c r="L802" s="55">
        <v>44258</v>
      </c>
      <c r="M802" s="144">
        <v>8079825</v>
      </c>
      <c r="N802" s="57">
        <v>3900605</v>
      </c>
      <c r="O802" s="145">
        <v>4179220</v>
      </c>
      <c r="P802" s="58"/>
      <c r="Q802" s="58"/>
      <c r="R802" s="58">
        <v>49</v>
      </c>
      <c r="S802" s="58">
        <v>4179220</v>
      </c>
      <c r="T802" s="58"/>
      <c r="U802" s="58"/>
      <c r="V802" s="58"/>
      <c r="W802" s="58"/>
      <c r="X802" s="58"/>
      <c r="Y802" s="58"/>
      <c r="Z802" s="58"/>
      <c r="AA802" s="58"/>
      <c r="AB802" s="58"/>
      <c r="AC802" s="58"/>
      <c r="AD802" s="58"/>
      <c r="AE802" s="58"/>
      <c r="AF802" s="58"/>
      <c r="AG802" s="58"/>
      <c r="AH802" s="58"/>
      <c r="AI802" s="58"/>
      <c r="AJ802" s="58"/>
      <c r="AK802" s="58"/>
      <c r="AL802" s="58"/>
      <c r="AM802" s="58"/>
      <c r="AN802" s="59">
        <f t="shared" si="97"/>
        <v>4179220</v>
      </c>
      <c r="AO802" s="60"/>
      <c r="AP802" s="61"/>
      <c r="AQ802" s="62">
        <f t="shared" si="98"/>
        <v>0</v>
      </c>
      <c r="AR802" s="146" t="s">
        <v>714</v>
      </c>
      <c r="AS802" s="21" t="s">
        <v>715</v>
      </c>
      <c r="AT802" s="21" t="s">
        <v>716</v>
      </c>
      <c r="AU802" s="64"/>
    </row>
    <row r="803" spans="1:47" ht="15.75" customHeight="1" x14ac:dyDescent="0.2">
      <c r="A803" s="53" t="s">
        <v>883</v>
      </c>
      <c r="B803" s="53" t="s">
        <v>884</v>
      </c>
      <c r="C803" s="53" t="s">
        <v>103</v>
      </c>
      <c r="D803" s="53" t="s">
        <v>104</v>
      </c>
      <c r="E803" s="53" t="s">
        <v>90</v>
      </c>
      <c r="F803" s="53">
        <v>899999230</v>
      </c>
      <c r="G803" s="53" t="s">
        <v>146</v>
      </c>
      <c r="H803" s="158">
        <v>2542</v>
      </c>
      <c r="I803" s="166">
        <v>10137</v>
      </c>
      <c r="J803" s="53" t="s">
        <v>46</v>
      </c>
      <c r="K803" s="53">
        <v>134</v>
      </c>
      <c r="L803" s="55">
        <v>44524</v>
      </c>
      <c r="M803" s="167">
        <v>3634104</v>
      </c>
      <c r="N803" s="57">
        <v>3179841</v>
      </c>
      <c r="O803" s="145">
        <v>454263</v>
      </c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>
        <v>6453</v>
      </c>
      <c r="AA803" s="58">
        <v>454263</v>
      </c>
      <c r="AB803" s="58"/>
      <c r="AC803" s="58"/>
      <c r="AD803" s="58"/>
      <c r="AE803" s="58"/>
      <c r="AF803" s="58"/>
      <c r="AG803" s="58"/>
      <c r="AH803" s="58"/>
      <c r="AI803" s="58"/>
      <c r="AJ803" s="58"/>
      <c r="AK803" s="58"/>
      <c r="AL803" s="58"/>
      <c r="AM803" s="58"/>
      <c r="AN803" s="59">
        <f t="shared" si="97"/>
        <v>454263</v>
      </c>
      <c r="AO803" s="60"/>
      <c r="AP803" s="61"/>
      <c r="AQ803" s="62">
        <f t="shared" si="98"/>
        <v>0</v>
      </c>
      <c r="AR803" s="146" t="s">
        <v>714</v>
      </c>
      <c r="AS803" s="21" t="s">
        <v>715</v>
      </c>
      <c r="AT803" s="21" t="s">
        <v>716</v>
      </c>
      <c r="AU803" s="64"/>
    </row>
    <row r="804" spans="1:47" ht="15.75" customHeight="1" x14ac:dyDescent="0.2">
      <c r="A804" s="53" t="s">
        <v>883</v>
      </c>
      <c r="B804" s="53" t="s">
        <v>884</v>
      </c>
      <c r="C804" s="53" t="s">
        <v>103</v>
      </c>
      <c r="D804" s="53" t="s">
        <v>104</v>
      </c>
      <c r="E804" s="53" t="s">
        <v>44</v>
      </c>
      <c r="F804" s="53">
        <v>52282917</v>
      </c>
      <c r="G804" s="53" t="s">
        <v>886</v>
      </c>
      <c r="H804" s="148">
        <v>2927</v>
      </c>
      <c r="I804" s="166">
        <v>10240</v>
      </c>
      <c r="J804" s="53" t="s">
        <v>98</v>
      </c>
      <c r="K804" s="53">
        <v>1172</v>
      </c>
      <c r="L804" s="55">
        <v>44347</v>
      </c>
      <c r="M804" s="144">
        <v>8581000</v>
      </c>
      <c r="N804" s="57">
        <v>0</v>
      </c>
      <c r="O804" s="145">
        <v>8581000</v>
      </c>
      <c r="P804" s="58"/>
      <c r="Q804" s="58"/>
      <c r="R804" s="58"/>
      <c r="S804" s="58"/>
      <c r="T804" s="58"/>
      <c r="U804" s="58"/>
      <c r="V804" s="58">
        <v>3163</v>
      </c>
      <c r="W804" s="58">
        <v>8581000</v>
      </c>
      <c r="X804" s="58"/>
      <c r="Y804" s="58"/>
      <c r="Z804" s="58"/>
      <c r="AA804" s="58"/>
      <c r="AB804" s="58"/>
      <c r="AC804" s="58"/>
      <c r="AD804" s="58"/>
      <c r="AE804" s="58"/>
      <c r="AF804" s="58"/>
      <c r="AG804" s="58"/>
      <c r="AH804" s="58"/>
      <c r="AI804" s="58"/>
      <c r="AJ804" s="58"/>
      <c r="AK804" s="58"/>
      <c r="AL804" s="58"/>
      <c r="AM804" s="58"/>
      <c r="AN804" s="59">
        <f t="shared" si="97"/>
        <v>8581000</v>
      </c>
      <c r="AO804" s="60"/>
      <c r="AP804" s="61"/>
      <c r="AQ804" s="62">
        <f t="shared" si="98"/>
        <v>0</v>
      </c>
      <c r="AR804" s="146" t="s">
        <v>714</v>
      </c>
      <c r="AS804" s="21" t="s">
        <v>769</v>
      </c>
      <c r="AT804" s="21" t="s">
        <v>770</v>
      </c>
      <c r="AU804" s="64"/>
    </row>
    <row r="805" spans="1:47" ht="15.75" customHeight="1" x14ac:dyDescent="0.2">
      <c r="A805" s="53" t="s">
        <v>883</v>
      </c>
      <c r="B805" s="53" t="s">
        <v>884</v>
      </c>
      <c r="C805" s="53" t="s">
        <v>103</v>
      </c>
      <c r="D805" s="53" t="s">
        <v>104</v>
      </c>
      <c r="E805" s="53" t="s">
        <v>44</v>
      </c>
      <c r="F805" s="53">
        <v>1030659749</v>
      </c>
      <c r="G805" s="53" t="s">
        <v>892</v>
      </c>
      <c r="H805" s="158">
        <v>3228</v>
      </c>
      <c r="I805" s="166">
        <v>10403</v>
      </c>
      <c r="J805" s="53" t="s">
        <v>92</v>
      </c>
      <c r="K805" s="53">
        <v>1729</v>
      </c>
      <c r="L805" s="55">
        <v>44540</v>
      </c>
      <c r="M805" s="167">
        <v>2725578</v>
      </c>
      <c r="N805" s="57">
        <v>0</v>
      </c>
      <c r="O805" s="145">
        <v>2725578</v>
      </c>
      <c r="P805" s="58"/>
      <c r="Q805" s="58"/>
      <c r="R805" s="58"/>
      <c r="S805" s="58"/>
      <c r="T805" s="58" t="s">
        <v>893</v>
      </c>
      <c r="U805" s="58">
        <f>1271936+1453642</f>
        <v>2725578</v>
      </c>
      <c r="V805" s="58"/>
      <c r="W805" s="58"/>
      <c r="X805" s="58"/>
      <c r="Y805" s="58"/>
      <c r="Z805" s="58"/>
      <c r="AA805" s="58"/>
      <c r="AB805" s="58"/>
      <c r="AC805" s="58"/>
      <c r="AD805" s="58"/>
      <c r="AE805" s="58"/>
      <c r="AF805" s="58"/>
      <c r="AG805" s="58"/>
      <c r="AH805" s="58"/>
      <c r="AI805" s="58"/>
      <c r="AJ805" s="58"/>
      <c r="AK805" s="58"/>
      <c r="AL805" s="58"/>
      <c r="AM805" s="58"/>
      <c r="AN805" s="59">
        <f t="shared" si="97"/>
        <v>2725578</v>
      </c>
      <c r="AO805" s="60"/>
      <c r="AP805" s="61"/>
      <c r="AQ805" s="62">
        <f t="shared" si="98"/>
        <v>0</v>
      </c>
      <c r="AR805" s="146" t="s">
        <v>714</v>
      </c>
      <c r="AS805" s="21" t="s">
        <v>715</v>
      </c>
      <c r="AT805" s="21" t="s">
        <v>716</v>
      </c>
      <c r="AU805" s="64"/>
    </row>
    <row r="806" spans="1:47" ht="15.75" customHeight="1" x14ac:dyDescent="0.2">
      <c r="A806" s="53" t="s">
        <v>883</v>
      </c>
      <c r="B806" s="53" t="s">
        <v>884</v>
      </c>
      <c r="C806" s="53" t="s">
        <v>103</v>
      </c>
      <c r="D806" s="53" t="s">
        <v>104</v>
      </c>
      <c r="E806" s="53" t="s">
        <v>44</v>
      </c>
      <c r="F806" s="53">
        <v>1015447287</v>
      </c>
      <c r="G806" s="53" t="s">
        <v>894</v>
      </c>
      <c r="H806" s="148">
        <v>3242</v>
      </c>
      <c r="I806" s="166">
        <v>10449</v>
      </c>
      <c r="J806" s="53" t="s">
        <v>92</v>
      </c>
      <c r="K806" s="53">
        <v>1738</v>
      </c>
      <c r="L806" s="55">
        <v>44544</v>
      </c>
      <c r="M806" s="144">
        <v>4179220</v>
      </c>
      <c r="N806" s="57">
        <v>0</v>
      </c>
      <c r="O806" s="145">
        <v>4179220</v>
      </c>
      <c r="P806" s="58"/>
      <c r="Q806" s="58"/>
      <c r="R806" s="58"/>
      <c r="S806" s="58"/>
      <c r="T806" s="58" t="s">
        <v>895</v>
      </c>
      <c r="U806" s="58">
        <f>2089610+2089610</f>
        <v>4179220</v>
      </c>
      <c r="V806" s="58"/>
      <c r="W806" s="58"/>
      <c r="X806" s="58"/>
      <c r="Y806" s="58"/>
      <c r="Z806" s="58"/>
      <c r="AA806" s="58"/>
      <c r="AB806" s="58"/>
      <c r="AC806" s="58"/>
      <c r="AD806" s="58"/>
      <c r="AE806" s="58"/>
      <c r="AF806" s="58"/>
      <c r="AG806" s="58"/>
      <c r="AH806" s="58"/>
      <c r="AI806" s="58"/>
      <c r="AJ806" s="58"/>
      <c r="AK806" s="58"/>
      <c r="AL806" s="58"/>
      <c r="AM806" s="58"/>
      <c r="AN806" s="59">
        <f t="shared" si="97"/>
        <v>4179220</v>
      </c>
      <c r="AO806" s="60"/>
      <c r="AP806" s="61"/>
      <c r="AQ806" s="62">
        <f t="shared" si="98"/>
        <v>0</v>
      </c>
      <c r="AR806" s="146" t="s">
        <v>714</v>
      </c>
      <c r="AS806" s="21" t="s">
        <v>715</v>
      </c>
      <c r="AT806" s="21" t="s">
        <v>716</v>
      </c>
      <c r="AU806" s="64"/>
    </row>
    <row r="807" spans="1:47" ht="15.75" customHeight="1" x14ac:dyDescent="0.2">
      <c r="A807" s="53" t="s">
        <v>883</v>
      </c>
      <c r="B807" s="53" t="s">
        <v>884</v>
      </c>
      <c r="C807" s="53" t="s">
        <v>103</v>
      </c>
      <c r="D807" s="53" t="s">
        <v>104</v>
      </c>
      <c r="E807" s="53" t="s">
        <v>90</v>
      </c>
      <c r="F807" s="53">
        <v>860076580</v>
      </c>
      <c r="G807" s="53" t="s">
        <v>896</v>
      </c>
      <c r="H807" s="158">
        <v>2284</v>
      </c>
      <c r="I807" s="166">
        <v>10457</v>
      </c>
      <c r="J807" s="53" t="s">
        <v>96</v>
      </c>
      <c r="K807" s="53">
        <v>1773</v>
      </c>
      <c r="L807" s="55">
        <v>44545</v>
      </c>
      <c r="M807" s="167">
        <v>9424800</v>
      </c>
      <c r="N807" s="57">
        <v>0</v>
      </c>
      <c r="O807" s="145">
        <v>9424800</v>
      </c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>
        <v>5774</v>
      </c>
      <c r="AA807" s="58">
        <v>9424800</v>
      </c>
      <c r="AB807" s="58"/>
      <c r="AC807" s="58"/>
      <c r="AD807" s="58"/>
      <c r="AE807" s="58"/>
      <c r="AF807" s="58"/>
      <c r="AG807" s="58"/>
      <c r="AH807" s="58"/>
      <c r="AI807" s="58"/>
      <c r="AJ807" s="58"/>
      <c r="AK807" s="58"/>
      <c r="AL807" s="58"/>
      <c r="AM807" s="58"/>
      <c r="AN807" s="59">
        <f t="shared" si="97"/>
        <v>9424800</v>
      </c>
      <c r="AO807" s="60"/>
      <c r="AP807" s="61"/>
      <c r="AQ807" s="62">
        <f t="shared" si="98"/>
        <v>0</v>
      </c>
      <c r="AR807" s="146" t="s">
        <v>714</v>
      </c>
      <c r="AS807" s="21" t="s">
        <v>754</v>
      </c>
      <c r="AT807" s="21" t="s">
        <v>755</v>
      </c>
      <c r="AU807" s="64"/>
    </row>
    <row r="808" spans="1:47" ht="15.75" customHeight="1" x14ac:dyDescent="0.2">
      <c r="A808" s="53" t="s">
        <v>883</v>
      </c>
      <c r="B808" s="53" t="s">
        <v>884</v>
      </c>
      <c r="C808" s="53" t="s">
        <v>103</v>
      </c>
      <c r="D808" s="53" t="s">
        <v>104</v>
      </c>
      <c r="E808" s="53" t="s">
        <v>90</v>
      </c>
      <c r="F808" s="53">
        <v>800176618</v>
      </c>
      <c r="G808" s="53" t="s">
        <v>897</v>
      </c>
      <c r="H808" s="158">
        <v>2541</v>
      </c>
      <c r="I808" s="166">
        <v>10492</v>
      </c>
      <c r="J808" s="53" t="s">
        <v>98</v>
      </c>
      <c r="K808" s="53">
        <v>1783</v>
      </c>
      <c r="L808" s="55">
        <v>44550</v>
      </c>
      <c r="M808" s="167">
        <v>18299600</v>
      </c>
      <c r="N808" s="57">
        <v>0</v>
      </c>
      <c r="O808" s="145">
        <v>18299600</v>
      </c>
      <c r="P808" s="58"/>
      <c r="Q808" s="58"/>
      <c r="R808" s="58"/>
      <c r="S808" s="58"/>
      <c r="T808" s="58"/>
      <c r="U808" s="58"/>
      <c r="V808" s="58">
        <v>3182</v>
      </c>
      <c r="W808" s="58">
        <v>18299600</v>
      </c>
      <c r="X808" s="58"/>
      <c r="Y808" s="58"/>
      <c r="Z808" s="58"/>
      <c r="AA808" s="58"/>
      <c r="AB808" s="58"/>
      <c r="AC808" s="58"/>
      <c r="AD808" s="58"/>
      <c r="AE808" s="58"/>
      <c r="AF808" s="58"/>
      <c r="AG808" s="58"/>
      <c r="AH808" s="58"/>
      <c r="AI808" s="58"/>
      <c r="AJ808" s="58"/>
      <c r="AK808" s="58"/>
      <c r="AL808" s="58"/>
      <c r="AM808" s="58"/>
      <c r="AN808" s="59">
        <f t="shared" si="97"/>
        <v>18299600</v>
      </c>
      <c r="AO808" s="60"/>
      <c r="AP808" s="61"/>
      <c r="AQ808" s="62">
        <f t="shared" si="98"/>
        <v>0</v>
      </c>
      <c r="AR808" s="146" t="s">
        <v>714</v>
      </c>
      <c r="AS808" s="21" t="s">
        <v>769</v>
      </c>
      <c r="AT808" s="21" t="s">
        <v>770</v>
      </c>
      <c r="AU808" s="64"/>
    </row>
    <row r="809" spans="1:47" ht="15.75" customHeight="1" x14ac:dyDescent="0.2">
      <c r="A809" s="53" t="s">
        <v>883</v>
      </c>
      <c r="B809" s="53" t="s">
        <v>884</v>
      </c>
      <c r="C809" s="53" t="s">
        <v>103</v>
      </c>
      <c r="D809" s="53" t="s">
        <v>104</v>
      </c>
      <c r="E809" s="53" t="s">
        <v>90</v>
      </c>
      <c r="F809" s="53">
        <v>830053662</v>
      </c>
      <c r="G809" s="53" t="s">
        <v>898</v>
      </c>
      <c r="H809" s="168">
        <v>3414</v>
      </c>
      <c r="I809" s="166">
        <v>10535</v>
      </c>
      <c r="J809" s="53" t="s">
        <v>98</v>
      </c>
      <c r="K809" s="53">
        <v>1796</v>
      </c>
      <c r="L809" s="55">
        <v>44552</v>
      </c>
      <c r="M809" s="144">
        <v>5153494</v>
      </c>
      <c r="N809" s="57">
        <v>0</v>
      </c>
      <c r="O809" s="145">
        <v>5153494</v>
      </c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>
        <v>5954</v>
      </c>
      <c r="AA809" s="58">
        <v>5153494</v>
      </c>
      <c r="AB809" s="58"/>
      <c r="AC809" s="58"/>
      <c r="AD809" s="58"/>
      <c r="AE809" s="58"/>
      <c r="AF809" s="58"/>
      <c r="AG809" s="58"/>
      <c r="AH809" s="58"/>
      <c r="AI809" s="58"/>
      <c r="AJ809" s="58"/>
      <c r="AK809" s="58"/>
      <c r="AL809" s="58"/>
      <c r="AM809" s="58"/>
      <c r="AN809" s="59">
        <f t="shared" si="97"/>
        <v>5153494</v>
      </c>
      <c r="AO809" s="60"/>
      <c r="AP809" s="61"/>
      <c r="AQ809" s="62">
        <f t="shared" si="98"/>
        <v>0</v>
      </c>
      <c r="AR809" s="146" t="s">
        <v>714</v>
      </c>
      <c r="AS809" s="21" t="s">
        <v>715</v>
      </c>
      <c r="AT809" s="21" t="s">
        <v>716</v>
      </c>
      <c r="AU809" s="64"/>
    </row>
    <row r="810" spans="1:47" ht="15.75" customHeight="1" x14ac:dyDescent="0.2">
      <c r="A810" s="53" t="s">
        <v>883</v>
      </c>
      <c r="B810" s="53" t="s">
        <v>884</v>
      </c>
      <c r="C810" s="53" t="s">
        <v>103</v>
      </c>
      <c r="D810" s="53" t="s">
        <v>104</v>
      </c>
      <c r="E810" s="53" t="s">
        <v>90</v>
      </c>
      <c r="F810" s="53">
        <v>830053662</v>
      </c>
      <c r="G810" s="53" t="s">
        <v>898</v>
      </c>
      <c r="H810" s="158">
        <v>3414</v>
      </c>
      <c r="I810" s="166">
        <v>10535</v>
      </c>
      <c r="J810" s="53" t="s">
        <v>98</v>
      </c>
      <c r="K810" s="53">
        <v>1796</v>
      </c>
      <c r="L810" s="55">
        <v>44552</v>
      </c>
      <c r="M810" s="167">
        <v>25502691</v>
      </c>
      <c r="N810" s="57">
        <v>0</v>
      </c>
      <c r="O810" s="145">
        <v>25502691</v>
      </c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>
        <v>5954</v>
      </c>
      <c r="AA810" s="58">
        <v>25502691</v>
      </c>
      <c r="AB810" s="58"/>
      <c r="AC810" s="58"/>
      <c r="AD810" s="58"/>
      <c r="AE810" s="58"/>
      <c r="AF810" s="58"/>
      <c r="AG810" s="58"/>
      <c r="AH810" s="58"/>
      <c r="AI810" s="58"/>
      <c r="AJ810" s="58"/>
      <c r="AK810" s="58"/>
      <c r="AL810" s="58"/>
      <c r="AM810" s="58"/>
      <c r="AN810" s="59">
        <f t="shared" si="97"/>
        <v>25502691</v>
      </c>
      <c r="AO810" s="60"/>
      <c r="AP810" s="61"/>
      <c r="AQ810" s="62">
        <f t="shared" si="98"/>
        <v>0</v>
      </c>
      <c r="AR810" s="146" t="s">
        <v>714</v>
      </c>
      <c r="AS810" s="21" t="s">
        <v>769</v>
      </c>
      <c r="AT810" s="21" t="s">
        <v>770</v>
      </c>
      <c r="AU810" s="64"/>
    </row>
    <row r="811" spans="1:47" ht="15.75" customHeight="1" x14ac:dyDescent="0.2">
      <c r="A811" s="53" t="s">
        <v>883</v>
      </c>
      <c r="B811" s="53" t="s">
        <v>884</v>
      </c>
      <c r="C811" s="53" t="s">
        <v>103</v>
      </c>
      <c r="D811" s="53" t="s">
        <v>104</v>
      </c>
      <c r="E811" s="53" t="s">
        <v>90</v>
      </c>
      <c r="F811" s="53">
        <v>900765638</v>
      </c>
      <c r="G811" s="53" t="s">
        <v>899</v>
      </c>
      <c r="H811" s="148">
        <v>2622</v>
      </c>
      <c r="I811" s="166">
        <v>10556</v>
      </c>
      <c r="J811" s="53" t="s">
        <v>98</v>
      </c>
      <c r="K811" s="53">
        <v>1800</v>
      </c>
      <c r="L811" s="55">
        <v>44553</v>
      </c>
      <c r="M811" s="144">
        <v>20173348</v>
      </c>
      <c r="N811" s="57">
        <v>0</v>
      </c>
      <c r="O811" s="145">
        <v>20173348</v>
      </c>
      <c r="P811" s="58"/>
      <c r="Q811" s="58"/>
      <c r="R811" s="58"/>
      <c r="S811" s="58"/>
      <c r="T811" s="58"/>
      <c r="U811" s="58"/>
      <c r="V811" s="58">
        <v>3179</v>
      </c>
      <c r="W811" s="58">
        <v>20173348</v>
      </c>
      <c r="X811" s="58"/>
      <c r="Y811" s="58"/>
      <c r="Z811" s="58"/>
      <c r="AA811" s="58"/>
      <c r="AB811" s="58"/>
      <c r="AC811" s="58"/>
      <c r="AD811" s="58"/>
      <c r="AE811" s="58"/>
      <c r="AF811" s="58"/>
      <c r="AG811" s="58"/>
      <c r="AH811" s="58"/>
      <c r="AI811" s="58"/>
      <c r="AJ811" s="58"/>
      <c r="AK811" s="58"/>
      <c r="AL811" s="58"/>
      <c r="AM811" s="58"/>
      <c r="AN811" s="59">
        <f t="shared" si="97"/>
        <v>20173348</v>
      </c>
      <c r="AO811" s="60"/>
      <c r="AP811" s="61"/>
      <c r="AQ811" s="62">
        <f t="shared" si="98"/>
        <v>0</v>
      </c>
      <c r="AR811" s="146" t="s">
        <v>714</v>
      </c>
      <c r="AS811" s="21" t="s">
        <v>769</v>
      </c>
      <c r="AT811" s="21" t="s">
        <v>770</v>
      </c>
      <c r="AU811" s="64"/>
    </row>
    <row r="812" spans="1:47" ht="15.75" customHeight="1" x14ac:dyDescent="0.2">
      <c r="A812" s="53" t="s">
        <v>883</v>
      </c>
      <c r="B812" s="53" t="s">
        <v>884</v>
      </c>
      <c r="C812" s="53" t="s">
        <v>103</v>
      </c>
      <c r="D812" s="53" t="s">
        <v>104</v>
      </c>
      <c r="E812" s="53" t="s">
        <v>90</v>
      </c>
      <c r="F812" s="53">
        <v>900765638</v>
      </c>
      <c r="G812" s="53" t="s">
        <v>899</v>
      </c>
      <c r="H812" s="148">
        <v>2622</v>
      </c>
      <c r="I812" s="166">
        <v>10556</v>
      </c>
      <c r="J812" s="53" t="s">
        <v>98</v>
      </c>
      <c r="K812" s="53">
        <v>1800</v>
      </c>
      <c r="L812" s="55">
        <v>44553</v>
      </c>
      <c r="M812" s="144">
        <v>1163352</v>
      </c>
      <c r="N812" s="57">
        <v>0</v>
      </c>
      <c r="O812" s="145">
        <v>1163352</v>
      </c>
      <c r="P812" s="58"/>
      <c r="Q812" s="58"/>
      <c r="R812" s="58"/>
      <c r="S812" s="58"/>
      <c r="T812" s="58"/>
      <c r="U812" s="58"/>
      <c r="V812" s="58">
        <v>3179</v>
      </c>
      <c r="W812" s="58">
        <v>1163352</v>
      </c>
      <c r="X812" s="58"/>
      <c r="Y812" s="58"/>
      <c r="Z812" s="58"/>
      <c r="AA812" s="58"/>
      <c r="AB812" s="58"/>
      <c r="AC812" s="58"/>
      <c r="AD812" s="58"/>
      <c r="AE812" s="58"/>
      <c r="AF812" s="58"/>
      <c r="AG812" s="58"/>
      <c r="AH812" s="58"/>
      <c r="AI812" s="58"/>
      <c r="AJ812" s="58"/>
      <c r="AK812" s="58"/>
      <c r="AL812" s="58"/>
      <c r="AM812" s="58"/>
      <c r="AN812" s="59">
        <f t="shared" si="97"/>
        <v>1163352</v>
      </c>
      <c r="AO812" s="60"/>
      <c r="AP812" s="61"/>
      <c r="AQ812" s="62">
        <f t="shared" si="98"/>
        <v>0</v>
      </c>
      <c r="AR812" s="146" t="s">
        <v>714</v>
      </c>
      <c r="AS812" s="21" t="s">
        <v>715</v>
      </c>
      <c r="AT812" s="21" t="s">
        <v>716</v>
      </c>
      <c r="AU812" s="64"/>
    </row>
    <row r="813" spans="1:47" ht="15.75" customHeight="1" x14ac:dyDescent="0.2">
      <c r="A813" s="53" t="s">
        <v>883</v>
      </c>
      <c r="B813" s="53" t="s">
        <v>884</v>
      </c>
      <c r="C813" s="53" t="s">
        <v>103</v>
      </c>
      <c r="D813" s="53" t="s">
        <v>104</v>
      </c>
      <c r="E813" s="53" t="s">
        <v>44</v>
      </c>
      <c r="F813" s="53">
        <v>52282917</v>
      </c>
      <c r="G813" s="53" t="s">
        <v>886</v>
      </c>
      <c r="H813" s="148">
        <v>3483</v>
      </c>
      <c r="I813" s="166">
        <v>10584</v>
      </c>
      <c r="J813" s="53" t="s">
        <v>98</v>
      </c>
      <c r="K813" s="53">
        <v>1810</v>
      </c>
      <c r="L813" s="55">
        <v>44557</v>
      </c>
      <c r="M813" s="144">
        <v>9716833</v>
      </c>
      <c r="N813" s="57">
        <v>0</v>
      </c>
      <c r="O813" s="145">
        <v>9716833</v>
      </c>
      <c r="P813" s="58"/>
      <c r="Q813" s="58"/>
      <c r="R813" s="58"/>
      <c r="S813" s="58"/>
      <c r="T813" s="58"/>
      <c r="U813" s="58"/>
      <c r="V813" s="58"/>
      <c r="W813" s="58"/>
      <c r="X813" s="58">
        <v>4323</v>
      </c>
      <c r="Y813" s="58">
        <v>9716833</v>
      </c>
      <c r="Z813" s="58"/>
      <c r="AA813" s="58"/>
      <c r="AB813" s="58"/>
      <c r="AC813" s="58"/>
      <c r="AD813" s="58"/>
      <c r="AE813" s="58"/>
      <c r="AF813" s="58"/>
      <c r="AG813" s="58"/>
      <c r="AH813" s="58"/>
      <c r="AI813" s="58"/>
      <c r="AJ813" s="58"/>
      <c r="AK813" s="58"/>
      <c r="AL813" s="58"/>
      <c r="AM813" s="58"/>
      <c r="AN813" s="59">
        <f t="shared" si="97"/>
        <v>9716833</v>
      </c>
      <c r="AO813" s="60"/>
      <c r="AP813" s="61"/>
      <c r="AQ813" s="62">
        <f t="shared" si="98"/>
        <v>0</v>
      </c>
      <c r="AR813" s="146" t="s">
        <v>714</v>
      </c>
      <c r="AS813" s="21" t="s">
        <v>715</v>
      </c>
      <c r="AT813" s="21" t="s">
        <v>716</v>
      </c>
      <c r="AU813" s="64"/>
    </row>
    <row r="814" spans="1:47" ht="15.75" customHeight="1" x14ac:dyDescent="0.2">
      <c r="A814" s="53" t="s">
        <v>883</v>
      </c>
      <c r="B814" s="53" t="s">
        <v>884</v>
      </c>
      <c r="C814" s="53" t="s">
        <v>103</v>
      </c>
      <c r="D814" s="53" t="s">
        <v>104</v>
      </c>
      <c r="E814" s="53" t="s">
        <v>44</v>
      </c>
      <c r="F814" s="53">
        <v>52282917</v>
      </c>
      <c r="G814" s="53" t="s">
        <v>886</v>
      </c>
      <c r="H814" s="158">
        <v>3483</v>
      </c>
      <c r="I814" s="166">
        <v>10584</v>
      </c>
      <c r="J814" s="53" t="s">
        <v>98</v>
      </c>
      <c r="K814" s="53">
        <v>1810</v>
      </c>
      <c r="L814" s="55">
        <v>44557</v>
      </c>
      <c r="M814" s="167">
        <v>29782967</v>
      </c>
      <c r="N814" s="57">
        <v>0</v>
      </c>
      <c r="O814" s="145">
        <v>29782967</v>
      </c>
      <c r="P814" s="58"/>
      <c r="Q814" s="58"/>
      <c r="R814" s="58"/>
      <c r="S814" s="58"/>
      <c r="T814" s="58"/>
      <c r="U814" s="58"/>
      <c r="V814" s="58"/>
      <c r="W814" s="58"/>
      <c r="X814" s="58">
        <v>4323</v>
      </c>
      <c r="Y814" s="58">
        <v>29782967</v>
      </c>
      <c r="Z814" s="58"/>
      <c r="AA814" s="58"/>
      <c r="AB814" s="58"/>
      <c r="AC814" s="58"/>
      <c r="AD814" s="58"/>
      <c r="AE814" s="58"/>
      <c r="AF814" s="58"/>
      <c r="AG814" s="58"/>
      <c r="AH814" s="58"/>
      <c r="AI814" s="58"/>
      <c r="AJ814" s="58"/>
      <c r="AK814" s="58"/>
      <c r="AL814" s="58"/>
      <c r="AM814" s="58"/>
      <c r="AN814" s="59">
        <f t="shared" si="97"/>
        <v>29782967</v>
      </c>
      <c r="AO814" s="60"/>
      <c r="AP814" s="61"/>
      <c r="AQ814" s="62">
        <f t="shared" si="98"/>
        <v>0</v>
      </c>
      <c r="AR814" s="146" t="s">
        <v>714</v>
      </c>
      <c r="AS814" s="21" t="s">
        <v>769</v>
      </c>
      <c r="AT814" s="21" t="s">
        <v>770</v>
      </c>
      <c r="AU814" s="64"/>
    </row>
    <row r="815" spans="1:47" ht="15.75" customHeight="1" x14ac:dyDescent="0.2">
      <c r="A815" s="53" t="s">
        <v>883</v>
      </c>
      <c r="B815" s="53" t="s">
        <v>884</v>
      </c>
      <c r="C815" s="53" t="s">
        <v>103</v>
      </c>
      <c r="D815" s="53" t="s">
        <v>104</v>
      </c>
      <c r="E815" s="53" t="s">
        <v>90</v>
      </c>
      <c r="F815" s="53">
        <v>899999115</v>
      </c>
      <c r="G815" s="53" t="s">
        <v>720</v>
      </c>
      <c r="H815" s="148">
        <v>3489</v>
      </c>
      <c r="I815" s="166">
        <v>10603</v>
      </c>
      <c r="J815" s="53" t="s">
        <v>117</v>
      </c>
      <c r="K815" s="53">
        <v>15942020</v>
      </c>
      <c r="L815" s="55">
        <v>44403</v>
      </c>
      <c r="M815" s="144">
        <v>33122371</v>
      </c>
      <c r="N815" s="57">
        <v>0</v>
      </c>
      <c r="O815" s="145">
        <v>33122371</v>
      </c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  <c r="AA815" s="58"/>
      <c r="AB815" s="58"/>
      <c r="AC815" s="58"/>
      <c r="AD815" s="58"/>
      <c r="AE815" s="58"/>
      <c r="AF815" s="58"/>
      <c r="AG815" s="58"/>
      <c r="AH815" s="58"/>
      <c r="AI815" s="58"/>
      <c r="AJ815" s="58"/>
      <c r="AK815" s="58"/>
      <c r="AL815" s="58">
        <v>16161</v>
      </c>
      <c r="AM815" s="58">
        <v>21760013</v>
      </c>
      <c r="AN815" s="59">
        <f t="shared" si="97"/>
        <v>21760013</v>
      </c>
      <c r="AO815" s="60"/>
      <c r="AP815" s="61"/>
      <c r="AQ815" s="62">
        <f t="shared" si="98"/>
        <v>11362358</v>
      </c>
      <c r="AR815" s="146" t="s">
        <v>714</v>
      </c>
      <c r="AS815" s="21" t="s">
        <v>754</v>
      </c>
      <c r="AT815" s="21" t="s">
        <v>755</v>
      </c>
      <c r="AU815" s="64"/>
    </row>
    <row r="816" spans="1:47" ht="15.75" customHeight="1" x14ac:dyDescent="0.2">
      <c r="A816" s="53" t="s">
        <v>883</v>
      </c>
      <c r="B816" s="53" t="s">
        <v>884</v>
      </c>
      <c r="C816" s="53" t="s">
        <v>103</v>
      </c>
      <c r="D816" s="53" t="s">
        <v>104</v>
      </c>
      <c r="E816" s="53" t="s">
        <v>90</v>
      </c>
      <c r="F816" s="53">
        <v>899999115</v>
      </c>
      <c r="G816" s="53" t="s">
        <v>720</v>
      </c>
      <c r="H816" s="148">
        <v>3489</v>
      </c>
      <c r="I816" s="166">
        <v>10603</v>
      </c>
      <c r="J816" s="53" t="s">
        <v>117</v>
      </c>
      <c r="K816" s="53">
        <v>15942020</v>
      </c>
      <c r="L816" s="55">
        <v>44403</v>
      </c>
      <c r="M816" s="144">
        <v>7963807</v>
      </c>
      <c r="N816" s="57">
        <v>0</v>
      </c>
      <c r="O816" s="145">
        <v>7963807</v>
      </c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  <c r="AA816" s="58"/>
      <c r="AB816" s="58"/>
      <c r="AC816" s="58"/>
      <c r="AD816" s="58"/>
      <c r="AE816" s="58"/>
      <c r="AF816" s="58"/>
      <c r="AG816" s="58"/>
      <c r="AH816" s="58"/>
      <c r="AI816" s="58"/>
      <c r="AJ816" s="58"/>
      <c r="AK816" s="58"/>
      <c r="AL816" s="58">
        <v>16161</v>
      </c>
      <c r="AM816" s="58">
        <v>7963807</v>
      </c>
      <c r="AN816" s="59">
        <f t="shared" si="97"/>
        <v>7963807</v>
      </c>
      <c r="AO816" s="60"/>
      <c r="AP816" s="61"/>
      <c r="AQ816" s="62">
        <f t="shared" si="98"/>
        <v>0</v>
      </c>
      <c r="AR816" s="146" t="s">
        <v>714</v>
      </c>
      <c r="AS816" s="21" t="s">
        <v>769</v>
      </c>
      <c r="AT816" s="21" t="s">
        <v>770</v>
      </c>
      <c r="AU816" s="64"/>
    </row>
    <row r="817" spans="1:51" ht="15.75" customHeight="1" x14ac:dyDescent="0.2">
      <c r="A817" s="53" t="s">
        <v>883</v>
      </c>
      <c r="B817" s="53" t="s">
        <v>884</v>
      </c>
      <c r="C817" s="53" t="s">
        <v>103</v>
      </c>
      <c r="D817" s="53" t="s">
        <v>104</v>
      </c>
      <c r="E817" s="53" t="s">
        <v>44</v>
      </c>
      <c r="F817" s="53">
        <v>79634185</v>
      </c>
      <c r="G817" s="53" t="s">
        <v>734</v>
      </c>
      <c r="H817" s="148">
        <v>2324</v>
      </c>
      <c r="I817" s="166">
        <v>10607</v>
      </c>
      <c r="J817" s="53" t="s">
        <v>745</v>
      </c>
      <c r="K817" s="53">
        <v>1805</v>
      </c>
      <c r="L817" s="55">
        <v>44558</v>
      </c>
      <c r="M817" s="144">
        <v>15465216</v>
      </c>
      <c r="N817" s="57">
        <v>0</v>
      </c>
      <c r="O817" s="145">
        <v>15465216</v>
      </c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  <c r="AA817" s="58"/>
      <c r="AB817" s="58">
        <v>7065</v>
      </c>
      <c r="AC817" s="58">
        <v>15465216</v>
      </c>
      <c r="AD817" s="58"/>
      <c r="AE817" s="58"/>
      <c r="AF817" s="58"/>
      <c r="AG817" s="58"/>
      <c r="AH817" s="58"/>
      <c r="AI817" s="58"/>
      <c r="AJ817" s="58"/>
      <c r="AK817" s="58"/>
      <c r="AL817" s="58"/>
      <c r="AM817" s="58"/>
      <c r="AN817" s="59">
        <f t="shared" si="97"/>
        <v>15465216</v>
      </c>
      <c r="AO817" s="60"/>
      <c r="AP817" s="61"/>
      <c r="AQ817" s="62">
        <f t="shared" si="98"/>
        <v>0</v>
      </c>
      <c r="AR817" s="146" t="s">
        <v>714</v>
      </c>
      <c r="AS817" s="21" t="s">
        <v>769</v>
      </c>
      <c r="AT817" s="21" t="s">
        <v>770</v>
      </c>
      <c r="AU817" s="64"/>
    </row>
    <row r="818" spans="1:51" ht="15.75" customHeight="1" x14ac:dyDescent="0.2">
      <c r="A818" s="53" t="s">
        <v>883</v>
      </c>
      <c r="B818" s="53" t="s">
        <v>884</v>
      </c>
      <c r="C818" s="53" t="s">
        <v>103</v>
      </c>
      <c r="D818" s="53" t="s">
        <v>104</v>
      </c>
      <c r="E818" s="53" t="s">
        <v>90</v>
      </c>
      <c r="F818" s="53">
        <v>900280219</v>
      </c>
      <c r="G818" s="53" t="s">
        <v>900</v>
      </c>
      <c r="H818" s="148">
        <v>3474</v>
      </c>
      <c r="I818" s="166">
        <v>10629</v>
      </c>
      <c r="J818" s="53" t="s">
        <v>96</v>
      </c>
      <c r="K818" s="53">
        <v>1845</v>
      </c>
      <c r="L818" s="55">
        <v>44559</v>
      </c>
      <c r="M818" s="167">
        <v>55503808</v>
      </c>
      <c r="N818" s="57">
        <v>0</v>
      </c>
      <c r="O818" s="145">
        <v>55503808</v>
      </c>
      <c r="P818" s="58"/>
      <c r="Q818" s="58"/>
      <c r="R818" s="58"/>
      <c r="S818" s="58"/>
      <c r="T818" s="58"/>
      <c r="U818" s="58"/>
      <c r="V818" s="58">
        <v>3025</v>
      </c>
      <c r="W818" s="58">
        <v>55503808</v>
      </c>
      <c r="X818" s="58"/>
      <c r="Y818" s="58"/>
      <c r="Z818" s="58"/>
      <c r="AA818" s="58"/>
      <c r="AB818" s="58"/>
      <c r="AC818" s="58"/>
      <c r="AD818" s="58"/>
      <c r="AE818" s="58"/>
      <c r="AF818" s="58"/>
      <c r="AG818" s="58"/>
      <c r="AH818" s="58"/>
      <c r="AI818" s="58"/>
      <c r="AJ818" s="58"/>
      <c r="AK818" s="58"/>
      <c r="AL818" s="58"/>
      <c r="AM818" s="58"/>
      <c r="AN818" s="59">
        <f t="shared" si="97"/>
        <v>55503808</v>
      </c>
      <c r="AO818" s="60"/>
      <c r="AP818" s="61"/>
      <c r="AQ818" s="62">
        <f t="shared" si="98"/>
        <v>0</v>
      </c>
      <c r="AR818" s="146" t="s">
        <v>714</v>
      </c>
      <c r="AS818" s="21" t="s">
        <v>754</v>
      </c>
      <c r="AT818" s="21" t="s">
        <v>755</v>
      </c>
      <c r="AU818" s="64"/>
    </row>
    <row r="819" spans="1:51" ht="15.75" customHeight="1" x14ac:dyDescent="0.2">
      <c r="A819" s="53" t="s">
        <v>883</v>
      </c>
      <c r="B819" s="53" t="s">
        <v>884</v>
      </c>
      <c r="C819" s="53" t="s">
        <v>103</v>
      </c>
      <c r="D819" s="53" t="s">
        <v>104</v>
      </c>
      <c r="E819" s="53" t="s">
        <v>90</v>
      </c>
      <c r="F819" s="53">
        <v>900280219</v>
      </c>
      <c r="G819" s="53" t="s">
        <v>900</v>
      </c>
      <c r="H819" s="148">
        <v>3474</v>
      </c>
      <c r="I819" s="166">
        <v>10629</v>
      </c>
      <c r="J819" s="53" t="s">
        <v>96</v>
      </c>
      <c r="K819" s="53">
        <v>1845</v>
      </c>
      <c r="L819" s="55">
        <v>44559</v>
      </c>
      <c r="M819" s="144">
        <v>10942751</v>
      </c>
      <c r="N819" s="57">
        <v>0</v>
      </c>
      <c r="O819" s="145">
        <v>10942751</v>
      </c>
      <c r="P819" s="58"/>
      <c r="Q819" s="58"/>
      <c r="R819" s="58"/>
      <c r="S819" s="58"/>
      <c r="T819" s="58"/>
      <c r="U819" s="58"/>
      <c r="V819" s="58">
        <v>3025</v>
      </c>
      <c r="W819" s="58">
        <v>10942751</v>
      </c>
      <c r="X819" s="58"/>
      <c r="Y819" s="58"/>
      <c r="Z819" s="58"/>
      <c r="AA819" s="58"/>
      <c r="AB819" s="58"/>
      <c r="AC819" s="58"/>
      <c r="AD819" s="58"/>
      <c r="AE819" s="58"/>
      <c r="AF819" s="58"/>
      <c r="AG819" s="58"/>
      <c r="AH819" s="58"/>
      <c r="AI819" s="58"/>
      <c r="AJ819" s="58"/>
      <c r="AK819" s="58"/>
      <c r="AL819" s="58"/>
      <c r="AM819" s="58"/>
      <c r="AN819" s="59">
        <f t="shared" si="97"/>
        <v>10942751</v>
      </c>
      <c r="AO819" s="60"/>
      <c r="AP819" s="61"/>
      <c r="AQ819" s="62">
        <f t="shared" si="98"/>
        <v>0</v>
      </c>
      <c r="AR819" s="146" t="s">
        <v>714</v>
      </c>
      <c r="AS819" s="21" t="s">
        <v>715</v>
      </c>
      <c r="AT819" s="21" t="s">
        <v>716</v>
      </c>
      <c r="AU819" s="64"/>
    </row>
    <row r="820" spans="1:51" s="125" customFormat="1" ht="17.25" customHeight="1" x14ac:dyDescent="0.2">
      <c r="A820" s="66" t="str">
        <f>+A819</f>
        <v>3-03-001-16-01-17-7892-00</v>
      </c>
      <c r="B820" s="66" t="str">
        <f>+B819</f>
        <v>Desarrollo y Fortalecimiento de los Doctorados de la Universidad Distrital Francisco Jose de Caldas</v>
      </c>
      <c r="C820" s="66"/>
      <c r="D820" s="66"/>
      <c r="E820" s="66"/>
      <c r="F820" s="66"/>
      <c r="G820" s="66"/>
      <c r="H820" s="67"/>
      <c r="I820" s="68"/>
      <c r="J820" s="66"/>
      <c r="K820" s="66"/>
      <c r="L820" s="69"/>
      <c r="M820" s="70"/>
      <c r="N820" s="71" t="str">
        <f>+B820</f>
        <v>Desarrollo y Fortalecimiento de los Doctorados de la Universidad Distrital Francisco Jose de Caldas</v>
      </c>
      <c r="O820" s="72">
        <f>SUM(O795:O819)</f>
        <v>309729283</v>
      </c>
      <c r="P820" s="72">
        <f t="shared" ref="P820:AQ820" si="100">SUM(P795:P819)</f>
        <v>0</v>
      </c>
      <c r="Q820" s="72">
        <f t="shared" si="100"/>
        <v>0</v>
      </c>
      <c r="R820" s="72">
        <f t="shared" si="100"/>
        <v>49</v>
      </c>
      <c r="S820" s="72">
        <f t="shared" si="100"/>
        <v>4179220</v>
      </c>
      <c r="T820" s="72">
        <f t="shared" si="100"/>
        <v>1599</v>
      </c>
      <c r="U820" s="72">
        <f t="shared" si="100"/>
        <v>8297871</v>
      </c>
      <c r="V820" s="72">
        <f t="shared" si="100"/>
        <v>25621</v>
      </c>
      <c r="W820" s="72">
        <f t="shared" si="100"/>
        <v>144078968</v>
      </c>
      <c r="X820" s="72">
        <f t="shared" si="100"/>
        <v>8646</v>
      </c>
      <c r="Y820" s="72">
        <f t="shared" si="100"/>
        <v>39499800</v>
      </c>
      <c r="Z820" s="72">
        <f t="shared" si="100"/>
        <v>24135</v>
      </c>
      <c r="AA820" s="72">
        <f t="shared" si="100"/>
        <v>40535248</v>
      </c>
      <c r="AB820" s="72">
        <f t="shared" si="100"/>
        <v>7065</v>
      </c>
      <c r="AC820" s="72">
        <f t="shared" si="100"/>
        <v>15465216</v>
      </c>
      <c r="AD820" s="72">
        <f t="shared" si="100"/>
        <v>0</v>
      </c>
      <c r="AE820" s="72">
        <f t="shared" si="100"/>
        <v>0</v>
      </c>
      <c r="AF820" s="72">
        <f t="shared" si="100"/>
        <v>0</v>
      </c>
      <c r="AG820" s="72">
        <f t="shared" si="100"/>
        <v>0</v>
      </c>
      <c r="AH820" s="72">
        <f t="shared" si="100"/>
        <v>0</v>
      </c>
      <c r="AI820" s="72">
        <f t="shared" si="100"/>
        <v>0</v>
      </c>
      <c r="AJ820" s="72">
        <f t="shared" si="100"/>
        <v>13743</v>
      </c>
      <c r="AK820" s="72">
        <f t="shared" si="100"/>
        <v>10000000</v>
      </c>
      <c r="AL820" s="72">
        <f t="shared" si="100"/>
        <v>32322</v>
      </c>
      <c r="AM820" s="72">
        <f t="shared" si="100"/>
        <v>29723820</v>
      </c>
      <c r="AN820" s="72">
        <f t="shared" si="100"/>
        <v>291780143</v>
      </c>
      <c r="AO820" s="72">
        <f t="shared" si="100"/>
        <v>44741</v>
      </c>
      <c r="AP820" s="72">
        <f t="shared" si="100"/>
        <v>454263</v>
      </c>
      <c r="AQ820" s="72">
        <f t="shared" si="100"/>
        <v>17494877</v>
      </c>
      <c r="AR820" s="63"/>
      <c r="AT820" s="130"/>
      <c r="AU820" s="64"/>
      <c r="AW820" s="21"/>
      <c r="AX820" s="21"/>
      <c r="AY820" s="21"/>
    </row>
    <row r="821" spans="1:51" ht="15.75" customHeight="1" x14ac:dyDescent="0.2">
      <c r="A821" s="53" t="s">
        <v>901</v>
      </c>
      <c r="B821" s="53" t="s">
        <v>902</v>
      </c>
      <c r="C821" s="53" t="s">
        <v>54</v>
      </c>
      <c r="D821" s="53" t="s">
        <v>43</v>
      </c>
      <c r="E821" s="53" t="s">
        <v>90</v>
      </c>
      <c r="F821" s="53">
        <v>900165937</v>
      </c>
      <c r="G821" s="53" t="s">
        <v>903</v>
      </c>
      <c r="H821" s="169">
        <v>1552</v>
      </c>
      <c r="I821" s="86">
        <v>4580</v>
      </c>
      <c r="J821" s="53" t="s">
        <v>772</v>
      </c>
      <c r="K821" s="53">
        <v>1311</v>
      </c>
      <c r="L821" s="55">
        <v>44372</v>
      </c>
      <c r="M821" s="144">
        <v>15139230</v>
      </c>
      <c r="N821" s="57">
        <v>14880430</v>
      </c>
      <c r="O821" s="88">
        <v>258800</v>
      </c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  <c r="AA821" s="58"/>
      <c r="AB821" s="58"/>
      <c r="AC821" s="58"/>
      <c r="AD821" s="58"/>
      <c r="AE821" s="58"/>
      <c r="AF821" s="58"/>
      <c r="AG821" s="58"/>
      <c r="AH821" s="58"/>
      <c r="AI821" s="58"/>
      <c r="AJ821" s="58"/>
      <c r="AK821" s="58"/>
      <c r="AL821" s="58"/>
      <c r="AM821" s="58"/>
      <c r="AN821" s="59">
        <f t="shared" si="97"/>
        <v>0</v>
      </c>
      <c r="AO821" s="60"/>
      <c r="AP821" s="61"/>
      <c r="AQ821" s="62">
        <f t="shared" si="98"/>
        <v>258800</v>
      </c>
      <c r="AR821" s="146" t="s">
        <v>714</v>
      </c>
      <c r="AS821" s="21" t="s">
        <v>715</v>
      </c>
      <c r="AT821" s="21" t="s">
        <v>716</v>
      </c>
      <c r="AU821" s="64"/>
    </row>
    <row r="822" spans="1:51" ht="12.75" customHeight="1" x14ac:dyDescent="0.2">
      <c r="A822" s="53" t="s">
        <v>901</v>
      </c>
      <c r="B822" s="53" t="s">
        <v>902</v>
      </c>
      <c r="C822" s="53" t="s">
        <v>54</v>
      </c>
      <c r="D822" s="53" t="s">
        <v>43</v>
      </c>
      <c r="E822" s="53" t="s">
        <v>90</v>
      </c>
      <c r="F822" s="53">
        <v>900237555</v>
      </c>
      <c r="G822" s="53" t="s">
        <v>904</v>
      </c>
      <c r="H822" s="169">
        <v>1730</v>
      </c>
      <c r="I822" s="86">
        <v>4673</v>
      </c>
      <c r="J822" s="53" t="s">
        <v>772</v>
      </c>
      <c r="K822" s="53">
        <v>1366</v>
      </c>
      <c r="L822" s="55">
        <v>44391</v>
      </c>
      <c r="M822" s="144">
        <v>75499588</v>
      </c>
      <c r="N822" s="57">
        <v>0</v>
      </c>
      <c r="O822" s="88">
        <v>75499588</v>
      </c>
      <c r="P822" s="58"/>
      <c r="Q822" s="58"/>
      <c r="R822" s="58"/>
      <c r="S822" s="58"/>
      <c r="T822" s="58"/>
      <c r="U822" s="58"/>
      <c r="V822" s="58"/>
      <c r="W822" s="58"/>
      <c r="X822" s="58">
        <v>4431</v>
      </c>
      <c r="Y822" s="58">
        <v>66666280</v>
      </c>
      <c r="Z822" s="58"/>
      <c r="AA822" s="58"/>
      <c r="AB822" s="58"/>
      <c r="AC822" s="58"/>
      <c r="AD822" s="58"/>
      <c r="AE822" s="58"/>
      <c r="AF822" s="58"/>
      <c r="AG822" s="58"/>
      <c r="AH822" s="58"/>
      <c r="AI822" s="58"/>
      <c r="AJ822" s="58"/>
      <c r="AK822" s="58"/>
      <c r="AL822" s="58"/>
      <c r="AM822" s="58"/>
      <c r="AN822" s="59">
        <f t="shared" si="97"/>
        <v>66666280</v>
      </c>
      <c r="AO822" s="60">
        <v>44722</v>
      </c>
      <c r="AP822" s="61">
        <v>8833308</v>
      </c>
      <c r="AQ822" s="62">
        <f t="shared" si="98"/>
        <v>0</v>
      </c>
      <c r="AR822" s="146" t="s">
        <v>714</v>
      </c>
      <c r="AS822" s="21" t="s">
        <v>715</v>
      </c>
      <c r="AT822" s="21" t="s">
        <v>716</v>
      </c>
      <c r="AU822" s="64"/>
    </row>
    <row r="823" spans="1:51" ht="12.75" customHeight="1" x14ac:dyDescent="0.2">
      <c r="A823" s="53" t="s">
        <v>901</v>
      </c>
      <c r="B823" s="53" t="s">
        <v>902</v>
      </c>
      <c r="C823" s="53" t="s">
        <v>54</v>
      </c>
      <c r="D823" s="53" t="s">
        <v>43</v>
      </c>
      <c r="E823" s="53" t="s">
        <v>90</v>
      </c>
      <c r="F823" s="53">
        <v>901473238</v>
      </c>
      <c r="G823" s="53" t="s">
        <v>905</v>
      </c>
      <c r="H823" s="169">
        <v>1881</v>
      </c>
      <c r="I823" s="86">
        <v>4698</v>
      </c>
      <c r="J823" s="53" t="s">
        <v>772</v>
      </c>
      <c r="K823" s="53">
        <v>1015</v>
      </c>
      <c r="L823" s="55">
        <v>44298</v>
      </c>
      <c r="M823" s="144">
        <v>29093587</v>
      </c>
      <c r="N823" s="57">
        <v>29093586</v>
      </c>
      <c r="O823" s="88">
        <v>1</v>
      </c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  <c r="AA823" s="58"/>
      <c r="AB823" s="58"/>
      <c r="AC823" s="58"/>
      <c r="AD823" s="58"/>
      <c r="AE823" s="58"/>
      <c r="AF823" s="58"/>
      <c r="AG823" s="58"/>
      <c r="AH823" s="58"/>
      <c r="AI823" s="58"/>
      <c r="AJ823" s="58"/>
      <c r="AK823" s="58"/>
      <c r="AL823" s="58"/>
      <c r="AM823" s="58"/>
      <c r="AN823" s="59">
        <f t="shared" si="97"/>
        <v>0</v>
      </c>
      <c r="AO823" s="60">
        <v>44620</v>
      </c>
      <c r="AP823" s="61">
        <v>1</v>
      </c>
      <c r="AQ823" s="62">
        <f t="shared" si="98"/>
        <v>0</v>
      </c>
      <c r="AR823" s="146" t="s">
        <v>714</v>
      </c>
      <c r="AS823" s="21" t="s">
        <v>715</v>
      </c>
      <c r="AT823" s="21" t="s">
        <v>716</v>
      </c>
      <c r="AU823" s="64"/>
    </row>
    <row r="824" spans="1:51" ht="12.75" customHeight="1" x14ac:dyDescent="0.2">
      <c r="A824" s="53" t="s">
        <v>901</v>
      </c>
      <c r="B824" s="53" t="s">
        <v>902</v>
      </c>
      <c r="C824" s="53" t="s">
        <v>42</v>
      </c>
      <c r="D824" s="53" t="s">
        <v>43</v>
      </c>
      <c r="E824" s="53" t="s">
        <v>90</v>
      </c>
      <c r="F824" s="53">
        <v>900237555</v>
      </c>
      <c r="G824" s="53" t="s">
        <v>904</v>
      </c>
      <c r="H824" s="169">
        <v>3551</v>
      </c>
      <c r="I824" s="86">
        <v>10631</v>
      </c>
      <c r="J824" s="53" t="s">
        <v>98</v>
      </c>
      <c r="K824" s="53">
        <v>1848</v>
      </c>
      <c r="L824" s="55">
        <v>44559</v>
      </c>
      <c r="M824" s="144">
        <v>30452160</v>
      </c>
      <c r="N824" s="57">
        <v>0</v>
      </c>
      <c r="O824" s="88">
        <v>30452160</v>
      </c>
      <c r="P824" s="58"/>
      <c r="Q824" s="58"/>
      <c r="R824" s="58"/>
      <c r="S824" s="58"/>
      <c r="T824" s="58"/>
      <c r="U824" s="58"/>
      <c r="V824" s="58">
        <v>3024</v>
      </c>
      <c r="W824" s="58">
        <v>30452160</v>
      </c>
      <c r="X824" s="58"/>
      <c r="Y824" s="58"/>
      <c r="Z824" s="58"/>
      <c r="AA824" s="58"/>
      <c r="AB824" s="58"/>
      <c r="AC824" s="58"/>
      <c r="AD824" s="58"/>
      <c r="AE824" s="58"/>
      <c r="AF824" s="58"/>
      <c r="AG824" s="58"/>
      <c r="AH824" s="58"/>
      <c r="AI824" s="58"/>
      <c r="AJ824" s="58"/>
      <c r="AK824" s="58"/>
      <c r="AL824" s="58"/>
      <c r="AM824" s="58"/>
      <c r="AN824" s="59">
        <f t="shared" si="97"/>
        <v>30452160</v>
      </c>
      <c r="AO824" s="60"/>
      <c r="AP824" s="61"/>
      <c r="AQ824" s="62">
        <f t="shared" si="98"/>
        <v>0</v>
      </c>
      <c r="AR824" s="146" t="s">
        <v>714</v>
      </c>
      <c r="AS824" s="21" t="s">
        <v>754</v>
      </c>
      <c r="AT824" s="21" t="s">
        <v>755</v>
      </c>
      <c r="AU824" s="64"/>
    </row>
    <row r="825" spans="1:51" ht="12.75" customHeight="1" x14ac:dyDescent="0.2">
      <c r="A825" s="53" t="s">
        <v>901</v>
      </c>
      <c r="B825" s="53" t="s">
        <v>902</v>
      </c>
      <c r="C825" s="53" t="s">
        <v>125</v>
      </c>
      <c r="D825" s="53" t="s">
        <v>89</v>
      </c>
      <c r="E825" s="53" t="s">
        <v>90</v>
      </c>
      <c r="F825" s="53">
        <v>830123577</v>
      </c>
      <c r="G825" s="53" t="s">
        <v>771</v>
      </c>
      <c r="H825" s="169">
        <v>3421</v>
      </c>
      <c r="I825" s="170">
        <v>10640</v>
      </c>
      <c r="J825" s="53" t="s">
        <v>772</v>
      </c>
      <c r="K825" s="53">
        <v>1850</v>
      </c>
      <c r="L825" s="55">
        <v>44560</v>
      </c>
      <c r="M825" s="144">
        <v>91509678</v>
      </c>
      <c r="N825" s="57">
        <v>0</v>
      </c>
      <c r="O825" s="88">
        <v>91509678</v>
      </c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  <c r="AA825" s="58"/>
      <c r="AB825" s="58"/>
      <c r="AC825" s="58"/>
      <c r="AD825" s="58"/>
      <c r="AE825" s="58"/>
      <c r="AF825" s="58">
        <v>9513</v>
      </c>
      <c r="AG825" s="58">
        <v>91509678</v>
      </c>
      <c r="AH825" s="58"/>
      <c r="AI825" s="58"/>
      <c r="AJ825" s="58"/>
      <c r="AK825" s="58"/>
      <c r="AL825" s="58"/>
      <c r="AM825" s="58"/>
      <c r="AN825" s="59">
        <f t="shared" si="97"/>
        <v>91509678</v>
      </c>
      <c r="AO825" s="60"/>
      <c r="AP825" s="61"/>
      <c r="AQ825" s="62">
        <f t="shared" si="98"/>
        <v>0</v>
      </c>
      <c r="AR825" s="146" t="s">
        <v>714</v>
      </c>
      <c r="AS825" s="21" t="s">
        <v>715</v>
      </c>
      <c r="AT825" s="21" t="s">
        <v>716</v>
      </c>
      <c r="AU825" s="64"/>
    </row>
    <row r="826" spans="1:51" ht="12.75" customHeight="1" x14ac:dyDescent="0.2">
      <c r="A826" s="53" t="s">
        <v>901</v>
      </c>
      <c r="B826" s="53" t="s">
        <v>902</v>
      </c>
      <c r="C826" s="53" t="s">
        <v>125</v>
      </c>
      <c r="D826" s="53" t="s">
        <v>89</v>
      </c>
      <c r="E826" s="53" t="s">
        <v>90</v>
      </c>
      <c r="F826" s="53">
        <v>830123577</v>
      </c>
      <c r="G826" s="53" t="s">
        <v>771</v>
      </c>
      <c r="H826" s="169">
        <v>3421</v>
      </c>
      <c r="I826" s="170">
        <v>10640</v>
      </c>
      <c r="J826" s="53" t="s">
        <v>772</v>
      </c>
      <c r="K826" s="53">
        <v>1850</v>
      </c>
      <c r="L826" s="55">
        <v>44560</v>
      </c>
      <c r="M826" s="151">
        <v>1806531511</v>
      </c>
      <c r="N826" s="57">
        <v>0</v>
      </c>
      <c r="O826" s="88">
        <v>1806531511</v>
      </c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  <c r="AA826" s="58"/>
      <c r="AB826" s="58"/>
      <c r="AC826" s="58"/>
      <c r="AD826" s="58"/>
      <c r="AE826" s="58"/>
      <c r="AF826" s="58">
        <v>9513</v>
      </c>
      <c r="AG826" s="58">
        <v>368300566</v>
      </c>
      <c r="AH826" s="58"/>
      <c r="AI826" s="58"/>
      <c r="AJ826" s="58">
        <v>12987</v>
      </c>
      <c r="AK826" s="58">
        <v>1438230945</v>
      </c>
      <c r="AL826" s="58"/>
      <c r="AM826" s="58"/>
      <c r="AN826" s="59">
        <f t="shared" si="97"/>
        <v>1806531511</v>
      </c>
      <c r="AO826" s="60"/>
      <c r="AP826" s="61"/>
      <c r="AQ826" s="62">
        <f t="shared" si="98"/>
        <v>0</v>
      </c>
      <c r="AR826" s="146" t="s">
        <v>714</v>
      </c>
      <c r="AS826" s="21" t="s">
        <v>114</v>
      </c>
      <c r="AT826" s="21" t="s">
        <v>722</v>
      </c>
      <c r="AU826" s="64"/>
    </row>
    <row r="827" spans="1:51" ht="12.75" customHeight="1" x14ac:dyDescent="0.2">
      <c r="A827" s="53" t="s">
        <v>901</v>
      </c>
      <c r="B827" s="53" t="s">
        <v>902</v>
      </c>
      <c r="C827" s="53" t="s">
        <v>125</v>
      </c>
      <c r="D827" s="53" t="s">
        <v>89</v>
      </c>
      <c r="E827" s="53" t="s">
        <v>90</v>
      </c>
      <c r="F827" s="53">
        <v>830123577</v>
      </c>
      <c r="G827" s="53" t="s">
        <v>771</v>
      </c>
      <c r="H827" s="169">
        <v>3421</v>
      </c>
      <c r="I827" s="170">
        <v>10640</v>
      </c>
      <c r="J827" s="53" t="s">
        <v>772</v>
      </c>
      <c r="K827" s="53">
        <v>1850</v>
      </c>
      <c r="L827" s="55">
        <v>44560</v>
      </c>
      <c r="M827" s="144">
        <v>1004314029</v>
      </c>
      <c r="N827" s="57">
        <v>0</v>
      </c>
      <c r="O827" s="88">
        <v>1004314029</v>
      </c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  <c r="AA827" s="58"/>
      <c r="AB827" s="58"/>
      <c r="AC827" s="58"/>
      <c r="AD827" s="58"/>
      <c r="AE827" s="58"/>
      <c r="AF827" s="58">
        <v>9513</v>
      </c>
      <c r="AG827" s="88">
        <v>1004314029</v>
      </c>
      <c r="AH827" s="58"/>
      <c r="AI827" s="58"/>
      <c r="AJ827" s="58"/>
      <c r="AK827" s="58"/>
      <c r="AL827" s="58"/>
      <c r="AM827" s="58"/>
      <c r="AN827" s="59">
        <f t="shared" si="97"/>
        <v>1004314029</v>
      </c>
      <c r="AO827" s="60"/>
      <c r="AP827" s="61"/>
      <c r="AQ827" s="62">
        <f t="shared" si="98"/>
        <v>0</v>
      </c>
      <c r="AR827" s="146" t="s">
        <v>714</v>
      </c>
      <c r="AS827" s="21" t="s">
        <v>754</v>
      </c>
      <c r="AT827" s="21" t="s">
        <v>755</v>
      </c>
      <c r="AU827" s="64"/>
    </row>
    <row r="828" spans="1:51" ht="12.75" customHeight="1" x14ac:dyDescent="0.2">
      <c r="A828" s="53" t="s">
        <v>901</v>
      </c>
      <c r="B828" s="53" t="s">
        <v>902</v>
      </c>
      <c r="C828" s="53" t="s">
        <v>125</v>
      </c>
      <c r="D828" s="53" t="s">
        <v>89</v>
      </c>
      <c r="E828" s="53" t="s">
        <v>90</v>
      </c>
      <c r="F828" s="53">
        <v>901551955</v>
      </c>
      <c r="G828" s="53" t="s">
        <v>773</v>
      </c>
      <c r="H828" s="169">
        <v>3419</v>
      </c>
      <c r="I828" s="86">
        <v>10642</v>
      </c>
      <c r="J828" s="53" t="s">
        <v>578</v>
      </c>
      <c r="K828" s="53">
        <v>1851</v>
      </c>
      <c r="L828" s="55">
        <v>44560</v>
      </c>
      <c r="M828" s="144">
        <v>313585959</v>
      </c>
      <c r="N828" s="57">
        <v>0</v>
      </c>
      <c r="O828" s="88">
        <v>313585959</v>
      </c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  <c r="AA828" s="58"/>
      <c r="AB828" s="58"/>
      <c r="AC828" s="58"/>
      <c r="AD828" s="58"/>
      <c r="AE828" s="58"/>
      <c r="AF828" s="58">
        <v>9534</v>
      </c>
      <c r="AG828" s="58">
        <v>158149125</v>
      </c>
      <c r="AH828" s="58"/>
      <c r="AI828" s="58"/>
      <c r="AJ828" s="58">
        <v>12994</v>
      </c>
      <c r="AK828" s="58">
        <v>155436834</v>
      </c>
      <c r="AL828" s="58"/>
      <c r="AM828" s="58"/>
      <c r="AN828" s="59">
        <f t="shared" si="97"/>
        <v>313585959</v>
      </c>
      <c r="AO828" s="60"/>
      <c r="AP828" s="61"/>
      <c r="AQ828" s="62">
        <f t="shared" si="98"/>
        <v>0</v>
      </c>
      <c r="AR828" s="146" t="s">
        <v>714</v>
      </c>
      <c r="AS828" s="21" t="s">
        <v>715</v>
      </c>
      <c r="AT828" s="21" t="s">
        <v>716</v>
      </c>
      <c r="AU828" s="64"/>
    </row>
    <row r="829" spans="1:51" s="125" customFormat="1" ht="17.25" customHeight="1" x14ac:dyDescent="0.2">
      <c r="A829" s="66" t="str">
        <f>+A828</f>
        <v>3-03-001-16-01-17-7896-00</v>
      </c>
      <c r="B829" s="66" t="str">
        <f>+B828</f>
        <v>Fortalecimiento y Ampliacion de la infraestructura fisica de la Universidad Distrital Francisco Jose de Caldas</v>
      </c>
      <c r="C829" s="66"/>
      <c r="D829" s="66"/>
      <c r="E829" s="66"/>
      <c r="F829" s="66"/>
      <c r="G829" s="66"/>
      <c r="H829" s="67"/>
      <c r="I829" s="68"/>
      <c r="J829" s="66"/>
      <c r="K829" s="66"/>
      <c r="L829" s="69"/>
      <c r="M829" s="70"/>
      <c r="N829" s="71" t="str">
        <f>+B829</f>
        <v>Fortalecimiento y Ampliacion de la infraestructura fisica de la Universidad Distrital Francisco Jose de Caldas</v>
      </c>
      <c r="O829" s="72">
        <f>SUM(O821:O828)</f>
        <v>3322151726</v>
      </c>
      <c r="P829" s="72">
        <f t="shared" ref="P829:AQ829" si="101">SUM(P821:P828)</f>
        <v>0</v>
      </c>
      <c r="Q829" s="72">
        <f t="shared" si="101"/>
        <v>0</v>
      </c>
      <c r="R829" s="72">
        <f t="shared" si="101"/>
        <v>0</v>
      </c>
      <c r="S829" s="72">
        <f t="shared" si="101"/>
        <v>0</v>
      </c>
      <c r="T829" s="72">
        <f t="shared" si="101"/>
        <v>0</v>
      </c>
      <c r="U829" s="72">
        <f t="shared" si="101"/>
        <v>0</v>
      </c>
      <c r="V829" s="72">
        <f t="shared" si="101"/>
        <v>3024</v>
      </c>
      <c r="W829" s="72">
        <f t="shared" si="101"/>
        <v>30452160</v>
      </c>
      <c r="X829" s="72">
        <f t="shared" si="101"/>
        <v>4431</v>
      </c>
      <c r="Y829" s="72">
        <f t="shared" si="101"/>
        <v>66666280</v>
      </c>
      <c r="Z829" s="72">
        <f t="shared" si="101"/>
        <v>0</v>
      </c>
      <c r="AA829" s="72">
        <f t="shared" si="101"/>
        <v>0</v>
      </c>
      <c r="AB829" s="72">
        <f t="shared" si="101"/>
        <v>0</v>
      </c>
      <c r="AC829" s="72">
        <f t="shared" si="101"/>
        <v>0</v>
      </c>
      <c r="AD829" s="72">
        <f t="shared" si="101"/>
        <v>0</v>
      </c>
      <c r="AE829" s="72">
        <f t="shared" si="101"/>
        <v>0</v>
      </c>
      <c r="AF829" s="72">
        <f t="shared" si="101"/>
        <v>38073</v>
      </c>
      <c r="AG829" s="72">
        <f t="shared" si="101"/>
        <v>1622273398</v>
      </c>
      <c r="AH829" s="72">
        <f t="shared" si="101"/>
        <v>0</v>
      </c>
      <c r="AI829" s="72">
        <f t="shared" si="101"/>
        <v>0</v>
      </c>
      <c r="AJ829" s="72">
        <f t="shared" si="101"/>
        <v>25981</v>
      </c>
      <c r="AK829" s="72">
        <f t="shared" si="101"/>
        <v>1593667779</v>
      </c>
      <c r="AL829" s="72">
        <f t="shared" si="101"/>
        <v>0</v>
      </c>
      <c r="AM829" s="72">
        <f t="shared" si="101"/>
        <v>0</v>
      </c>
      <c r="AN829" s="72">
        <f t="shared" si="101"/>
        <v>3313059617</v>
      </c>
      <c r="AO829" s="72">
        <f t="shared" si="101"/>
        <v>89342</v>
      </c>
      <c r="AP829" s="72">
        <f t="shared" si="101"/>
        <v>8833309</v>
      </c>
      <c r="AQ829" s="72">
        <f t="shared" si="101"/>
        <v>258800</v>
      </c>
      <c r="AR829" s="63"/>
      <c r="AT829" s="130"/>
      <c r="AU829" s="64"/>
      <c r="AW829" s="21"/>
      <c r="AX829" s="21"/>
      <c r="AY829" s="21"/>
    </row>
    <row r="830" spans="1:51" ht="12.75" customHeight="1" x14ac:dyDescent="0.2">
      <c r="A830" s="53" t="s">
        <v>906</v>
      </c>
      <c r="B830" s="53" t="s">
        <v>907</v>
      </c>
      <c r="C830" s="53" t="s">
        <v>88</v>
      </c>
      <c r="D830" s="53" t="s">
        <v>89</v>
      </c>
      <c r="E830" s="53" t="s">
        <v>90</v>
      </c>
      <c r="F830" s="53">
        <v>899999115</v>
      </c>
      <c r="G830" s="53" t="s">
        <v>720</v>
      </c>
      <c r="H830" s="171">
        <v>1506</v>
      </c>
      <c r="I830" s="155">
        <v>4196</v>
      </c>
      <c r="J830" s="53" t="s">
        <v>117</v>
      </c>
      <c r="K830" s="53">
        <v>1143</v>
      </c>
      <c r="L830" s="55">
        <v>44320</v>
      </c>
      <c r="M830" s="151">
        <v>1152149876</v>
      </c>
      <c r="N830" s="57">
        <v>232910839</v>
      </c>
      <c r="O830" s="152">
        <v>919239037</v>
      </c>
      <c r="P830" s="58"/>
      <c r="Q830" s="58"/>
      <c r="R830" s="58">
        <v>121</v>
      </c>
      <c r="S830" s="58">
        <v>261399498</v>
      </c>
      <c r="T830" s="58"/>
      <c r="U830" s="58"/>
      <c r="V830" s="58">
        <v>3180</v>
      </c>
      <c r="W830" s="58">
        <v>72256212</v>
      </c>
      <c r="X830" s="58"/>
      <c r="Y830" s="58"/>
      <c r="Z830" s="58" t="s">
        <v>908</v>
      </c>
      <c r="AA830" s="58">
        <f>120789143+76557517</f>
        <v>197346660</v>
      </c>
      <c r="AB830" s="58" t="s">
        <v>909</v>
      </c>
      <c r="AC830" s="58">
        <f>45106605+138513505</f>
        <v>183620110</v>
      </c>
      <c r="AD830" s="58"/>
      <c r="AE830" s="58"/>
      <c r="AF830" s="58" t="s">
        <v>910</v>
      </c>
      <c r="AG830" s="58">
        <f>136353269+36296923</f>
        <v>172650192</v>
      </c>
      <c r="AH830" s="58"/>
      <c r="AI830" s="58"/>
      <c r="AJ830" s="58"/>
      <c r="AK830" s="58"/>
      <c r="AL830" s="58"/>
      <c r="AM830" s="58"/>
      <c r="AN830" s="59">
        <f t="shared" si="97"/>
        <v>887272672</v>
      </c>
      <c r="AO830" s="60"/>
      <c r="AP830" s="61"/>
      <c r="AQ830" s="62">
        <f t="shared" si="98"/>
        <v>31966365</v>
      </c>
      <c r="AR830" s="146" t="s">
        <v>714</v>
      </c>
      <c r="AS830" s="21" t="s">
        <v>114</v>
      </c>
      <c r="AT830" s="21" t="s">
        <v>911</v>
      </c>
      <c r="AU830" s="64"/>
    </row>
    <row r="831" spans="1:51" s="153" customFormat="1" x14ac:dyDescent="0.2">
      <c r="A831" s="53" t="s">
        <v>906</v>
      </c>
      <c r="B831" s="53" t="s">
        <v>907</v>
      </c>
      <c r="C831" s="53" t="s">
        <v>54</v>
      </c>
      <c r="D831" s="53" t="s">
        <v>43</v>
      </c>
      <c r="E831" s="53" t="s">
        <v>44</v>
      </c>
      <c r="F831" s="53">
        <v>79744463</v>
      </c>
      <c r="G831" s="53" t="s">
        <v>912</v>
      </c>
      <c r="H831" s="171">
        <v>1693</v>
      </c>
      <c r="I831" s="155">
        <v>4597</v>
      </c>
      <c r="J831" s="53" t="s">
        <v>92</v>
      </c>
      <c r="K831" s="53">
        <v>1304</v>
      </c>
      <c r="L831" s="55">
        <v>44376</v>
      </c>
      <c r="M831" s="151">
        <v>21804624</v>
      </c>
      <c r="N831" s="57">
        <v>17261994</v>
      </c>
      <c r="O831" s="152">
        <v>4542630</v>
      </c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  <c r="AA831" s="58"/>
      <c r="AB831" s="58"/>
      <c r="AC831" s="58"/>
      <c r="AD831" s="58"/>
      <c r="AE831" s="58"/>
      <c r="AF831" s="58"/>
      <c r="AG831" s="58"/>
      <c r="AH831" s="58"/>
      <c r="AI831" s="58"/>
      <c r="AJ831" s="58"/>
      <c r="AK831" s="58"/>
      <c r="AL831" s="58"/>
      <c r="AM831" s="58"/>
      <c r="AN831" s="59">
        <f t="shared" si="97"/>
        <v>0</v>
      </c>
      <c r="AO831" s="60"/>
      <c r="AP831" s="61"/>
      <c r="AQ831" s="62">
        <f t="shared" si="98"/>
        <v>4542630</v>
      </c>
      <c r="AR831" s="146" t="s">
        <v>714</v>
      </c>
      <c r="AS831" s="21" t="s">
        <v>114</v>
      </c>
      <c r="AT831" s="21" t="s">
        <v>911</v>
      </c>
      <c r="AU831" s="64"/>
      <c r="AW831" s="21"/>
      <c r="AX831" s="21"/>
      <c r="AY831" s="21"/>
    </row>
    <row r="832" spans="1:51" s="125" customFormat="1" ht="17.25" customHeight="1" x14ac:dyDescent="0.2">
      <c r="A832" s="66" t="str">
        <f>+A831</f>
        <v>3-03-001-16-01-17-7897-00</v>
      </c>
      <c r="B832" s="66" t="str">
        <f>+B831</f>
        <v>Fortalecimiento y Modernizacion de la Gestion Institucional de la Universidad Distrital Francisco  Jose de Caldas</v>
      </c>
      <c r="C832" s="66"/>
      <c r="D832" s="66"/>
      <c r="E832" s="66"/>
      <c r="F832" s="66"/>
      <c r="G832" s="66"/>
      <c r="H832" s="67"/>
      <c r="I832" s="68"/>
      <c r="J832" s="66"/>
      <c r="K832" s="66"/>
      <c r="L832" s="69"/>
      <c r="M832" s="70"/>
      <c r="N832" s="71" t="str">
        <f>+B832</f>
        <v>Fortalecimiento y Modernizacion de la Gestion Institucional de la Universidad Distrital Francisco  Jose de Caldas</v>
      </c>
      <c r="O832" s="72">
        <f>SUM(O830:O831)</f>
        <v>923781667</v>
      </c>
      <c r="P832" s="72">
        <f t="shared" ref="P832:AQ832" si="102">SUM(P830:P831)</f>
        <v>0</v>
      </c>
      <c r="Q832" s="72">
        <f t="shared" si="102"/>
        <v>0</v>
      </c>
      <c r="R832" s="72">
        <f t="shared" si="102"/>
        <v>121</v>
      </c>
      <c r="S832" s="72">
        <f t="shared" si="102"/>
        <v>261399498</v>
      </c>
      <c r="T832" s="72">
        <f t="shared" si="102"/>
        <v>0</v>
      </c>
      <c r="U832" s="72">
        <f t="shared" si="102"/>
        <v>0</v>
      </c>
      <c r="V832" s="72">
        <f t="shared" si="102"/>
        <v>3180</v>
      </c>
      <c r="W832" s="72">
        <f t="shared" si="102"/>
        <v>72256212</v>
      </c>
      <c r="X832" s="72">
        <f t="shared" si="102"/>
        <v>0</v>
      </c>
      <c r="Y832" s="72">
        <f t="shared" si="102"/>
        <v>0</v>
      </c>
      <c r="Z832" s="72">
        <f t="shared" si="102"/>
        <v>0</v>
      </c>
      <c r="AA832" s="72">
        <f t="shared" si="102"/>
        <v>197346660</v>
      </c>
      <c r="AB832" s="72">
        <f t="shared" si="102"/>
        <v>0</v>
      </c>
      <c r="AC832" s="72">
        <f t="shared" si="102"/>
        <v>183620110</v>
      </c>
      <c r="AD832" s="72">
        <f t="shared" si="102"/>
        <v>0</v>
      </c>
      <c r="AE832" s="72">
        <f t="shared" si="102"/>
        <v>0</v>
      </c>
      <c r="AF832" s="72">
        <f t="shared" si="102"/>
        <v>0</v>
      </c>
      <c r="AG832" s="72">
        <f t="shared" si="102"/>
        <v>172650192</v>
      </c>
      <c r="AH832" s="72">
        <f t="shared" si="102"/>
        <v>0</v>
      </c>
      <c r="AI832" s="72">
        <f t="shared" si="102"/>
        <v>0</v>
      </c>
      <c r="AJ832" s="72">
        <f t="shared" si="102"/>
        <v>0</v>
      </c>
      <c r="AK832" s="72">
        <f t="shared" si="102"/>
        <v>0</v>
      </c>
      <c r="AL832" s="72">
        <f t="shared" si="102"/>
        <v>0</v>
      </c>
      <c r="AM832" s="72">
        <f t="shared" si="102"/>
        <v>0</v>
      </c>
      <c r="AN832" s="72">
        <f t="shared" si="102"/>
        <v>887272672</v>
      </c>
      <c r="AO832" s="72">
        <f t="shared" si="102"/>
        <v>0</v>
      </c>
      <c r="AP832" s="72">
        <f t="shared" si="102"/>
        <v>0</v>
      </c>
      <c r="AQ832" s="72">
        <f t="shared" si="102"/>
        <v>36508995</v>
      </c>
      <c r="AR832" s="63"/>
      <c r="AS832" s="63"/>
      <c r="AT832" s="130"/>
      <c r="AU832" s="64"/>
      <c r="AW832" s="21"/>
      <c r="AX832" s="21"/>
      <c r="AY832" s="21"/>
    </row>
    <row r="833" spans="1:53" s="153" customFormat="1" x14ac:dyDescent="0.2">
      <c r="A833" s="53" t="s">
        <v>913</v>
      </c>
      <c r="B833" s="53" t="s">
        <v>914</v>
      </c>
      <c r="C833" s="53" t="s">
        <v>54</v>
      </c>
      <c r="D833" s="53" t="s">
        <v>43</v>
      </c>
      <c r="E833" s="53" t="s">
        <v>44</v>
      </c>
      <c r="F833" s="53">
        <v>80166454</v>
      </c>
      <c r="G833" s="53" t="s">
        <v>915</v>
      </c>
      <c r="H833" s="148">
        <v>1249</v>
      </c>
      <c r="I833" s="94">
        <v>4052</v>
      </c>
      <c r="J833" s="53" t="s">
        <v>92</v>
      </c>
      <c r="K833" s="53">
        <v>1033</v>
      </c>
      <c r="L833" s="55">
        <v>44305</v>
      </c>
      <c r="M833" s="144">
        <v>37612980</v>
      </c>
      <c r="N833" s="57">
        <v>34826833</v>
      </c>
      <c r="O833" s="88">
        <v>2786147</v>
      </c>
      <c r="P833" s="58"/>
      <c r="Q833" s="58"/>
      <c r="R833" s="58">
        <v>267</v>
      </c>
      <c r="S833" s="58">
        <v>2786147</v>
      </c>
      <c r="T833" s="58"/>
      <c r="U833" s="58"/>
      <c r="V833" s="58"/>
      <c r="W833" s="58"/>
      <c r="X833" s="58"/>
      <c r="Y833" s="58"/>
      <c r="Z833" s="58"/>
      <c r="AA833" s="58"/>
      <c r="AB833" s="58"/>
      <c r="AC833" s="58"/>
      <c r="AD833" s="58"/>
      <c r="AE833" s="58"/>
      <c r="AF833" s="58"/>
      <c r="AG833" s="58"/>
      <c r="AH833" s="58"/>
      <c r="AI833" s="58"/>
      <c r="AJ833" s="58"/>
      <c r="AK833" s="58"/>
      <c r="AL833" s="58"/>
      <c r="AM833" s="58"/>
      <c r="AN833" s="59">
        <f t="shared" si="97"/>
        <v>2786147</v>
      </c>
      <c r="AO833" s="60"/>
      <c r="AP833" s="61"/>
      <c r="AQ833" s="62">
        <f t="shared" si="98"/>
        <v>0</v>
      </c>
      <c r="AR833" s="146" t="s">
        <v>714</v>
      </c>
      <c r="AS833" s="21" t="s">
        <v>715</v>
      </c>
      <c r="AT833" s="21" t="s">
        <v>716</v>
      </c>
      <c r="AU833" s="64"/>
      <c r="AW833" s="21"/>
      <c r="AX833" s="21"/>
      <c r="AY833" s="21"/>
      <c r="BA833" s="98"/>
    </row>
    <row r="834" spans="1:53" ht="15" customHeight="1" x14ac:dyDescent="0.2">
      <c r="A834" s="53" t="s">
        <v>913</v>
      </c>
      <c r="B834" s="53" t="s">
        <v>914</v>
      </c>
      <c r="C834" s="53" t="s">
        <v>54</v>
      </c>
      <c r="D834" s="53" t="s">
        <v>43</v>
      </c>
      <c r="E834" s="53" t="s">
        <v>44</v>
      </c>
      <c r="F834" s="53">
        <v>1012343342</v>
      </c>
      <c r="G834" s="53" t="s">
        <v>916</v>
      </c>
      <c r="H834" s="148">
        <v>1250</v>
      </c>
      <c r="I834" s="94">
        <v>4053</v>
      </c>
      <c r="J834" s="53" t="s">
        <v>92</v>
      </c>
      <c r="K834" s="53">
        <v>1034</v>
      </c>
      <c r="L834" s="55">
        <v>44305</v>
      </c>
      <c r="M834" s="144">
        <v>37612980</v>
      </c>
      <c r="N834" s="57">
        <v>34826833</v>
      </c>
      <c r="O834" s="88">
        <v>2786147</v>
      </c>
      <c r="P834" s="58"/>
      <c r="Q834" s="58"/>
      <c r="R834" s="58">
        <v>270</v>
      </c>
      <c r="S834" s="58">
        <v>2786147</v>
      </c>
      <c r="T834" s="58"/>
      <c r="U834" s="58"/>
      <c r="V834" s="58"/>
      <c r="W834" s="58"/>
      <c r="X834" s="58"/>
      <c r="Y834" s="58"/>
      <c r="Z834" s="58"/>
      <c r="AA834" s="58"/>
      <c r="AB834" s="58"/>
      <c r="AC834" s="58"/>
      <c r="AD834" s="58"/>
      <c r="AE834" s="58"/>
      <c r="AF834" s="58"/>
      <c r="AG834" s="58"/>
      <c r="AH834" s="58"/>
      <c r="AI834" s="58"/>
      <c r="AJ834" s="58"/>
      <c r="AK834" s="58"/>
      <c r="AL834" s="58"/>
      <c r="AM834" s="58"/>
      <c r="AN834" s="59">
        <f t="shared" si="97"/>
        <v>2786147</v>
      </c>
      <c r="AO834" s="60"/>
      <c r="AP834" s="61"/>
      <c r="AQ834" s="62">
        <f t="shared" si="98"/>
        <v>0</v>
      </c>
      <c r="AR834" s="146" t="s">
        <v>714</v>
      </c>
      <c r="AS834" s="21" t="s">
        <v>715</v>
      </c>
      <c r="AT834" s="21" t="s">
        <v>716</v>
      </c>
      <c r="AU834" s="64"/>
      <c r="BA834" s="98"/>
    </row>
    <row r="835" spans="1:53" ht="15" customHeight="1" x14ac:dyDescent="0.2">
      <c r="A835" s="53" t="s">
        <v>913</v>
      </c>
      <c r="B835" s="53" t="s">
        <v>914</v>
      </c>
      <c r="C835" s="53" t="s">
        <v>54</v>
      </c>
      <c r="D835" s="53" t="s">
        <v>43</v>
      </c>
      <c r="E835" s="53" t="s">
        <v>44</v>
      </c>
      <c r="F835" s="53">
        <v>52419920</v>
      </c>
      <c r="G835" s="53" t="s">
        <v>917</v>
      </c>
      <c r="H835" s="148">
        <v>1265</v>
      </c>
      <c r="I835" s="94">
        <v>4066</v>
      </c>
      <c r="J835" s="53" t="s">
        <v>92</v>
      </c>
      <c r="K835" s="53">
        <v>1041</v>
      </c>
      <c r="L835" s="55">
        <v>44307</v>
      </c>
      <c r="M835" s="144">
        <v>37612980</v>
      </c>
      <c r="N835" s="57">
        <v>33851682</v>
      </c>
      <c r="O835" s="88">
        <v>3761298</v>
      </c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135">
        <v>5077</v>
      </c>
      <c r="AA835" s="135">
        <v>3761298</v>
      </c>
      <c r="AB835" s="58"/>
      <c r="AC835" s="58"/>
      <c r="AD835" s="58"/>
      <c r="AE835" s="58"/>
      <c r="AF835" s="58"/>
      <c r="AG835" s="58"/>
      <c r="AH835" s="58"/>
      <c r="AI835" s="58"/>
      <c r="AJ835" s="58"/>
      <c r="AK835" s="58"/>
      <c r="AL835" s="58"/>
      <c r="AM835" s="58"/>
      <c r="AN835" s="59">
        <f t="shared" si="97"/>
        <v>3761298</v>
      </c>
      <c r="AO835" s="60"/>
      <c r="AP835" s="61"/>
      <c r="AQ835" s="62">
        <f t="shared" si="98"/>
        <v>0</v>
      </c>
      <c r="AR835" s="146" t="s">
        <v>714</v>
      </c>
      <c r="AS835" s="21" t="s">
        <v>715</v>
      </c>
      <c r="AT835" s="21" t="s">
        <v>716</v>
      </c>
      <c r="AU835" s="64"/>
    </row>
    <row r="836" spans="1:53" ht="15" customHeight="1" x14ac:dyDescent="0.2">
      <c r="A836" s="53" t="s">
        <v>913</v>
      </c>
      <c r="B836" s="53" t="s">
        <v>914</v>
      </c>
      <c r="C836" s="53" t="s">
        <v>54</v>
      </c>
      <c r="D836" s="53" t="s">
        <v>43</v>
      </c>
      <c r="E836" s="53" t="s">
        <v>44</v>
      </c>
      <c r="F836" s="53">
        <v>1012456249</v>
      </c>
      <c r="G836" s="53" t="s">
        <v>918</v>
      </c>
      <c r="H836" s="148">
        <v>1263</v>
      </c>
      <c r="I836" s="94">
        <v>4067</v>
      </c>
      <c r="J836" s="53" t="s">
        <v>92</v>
      </c>
      <c r="K836" s="53">
        <v>1042</v>
      </c>
      <c r="L836" s="55">
        <v>44307</v>
      </c>
      <c r="M836" s="144">
        <v>20441835</v>
      </c>
      <c r="N836" s="57">
        <v>18397652</v>
      </c>
      <c r="O836" s="88">
        <v>2044183</v>
      </c>
      <c r="P836" s="58"/>
      <c r="Q836" s="58"/>
      <c r="R836" s="58">
        <v>789</v>
      </c>
      <c r="S836" s="58">
        <v>1817052</v>
      </c>
      <c r="T836" s="58"/>
      <c r="U836" s="58"/>
      <c r="V836" s="58"/>
      <c r="W836" s="58"/>
      <c r="X836" s="58"/>
      <c r="Y836" s="58"/>
      <c r="Z836" s="58"/>
      <c r="AA836" s="58"/>
      <c r="AB836" s="58"/>
      <c r="AC836" s="58"/>
      <c r="AD836" s="58"/>
      <c r="AE836" s="58"/>
      <c r="AF836" s="58"/>
      <c r="AG836" s="58"/>
      <c r="AH836" s="58"/>
      <c r="AI836" s="58"/>
      <c r="AJ836" s="58"/>
      <c r="AK836" s="58"/>
      <c r="AL836" s="58"/>
      <c r="AM836" s="58"/>
      <c r="AN836" s="59">
        <f t="shared" si="97"/>
        <v>1817052</v>
      </c>
      <c r="AO836" s="60"/>
      <c r="AP836" s="61"/>
      <c r="AQ836" s="62">
        <f t="shared" si="98"/>
        <v>227131</v>
      </c>
      <c r="AR836" s="146" t="s">
        <v>714</v>
      </c>
      <c r="AS836" s="21" t="s">
        <v>715</v>
      </c>
      <c r="AT836" s="21" t="s">
        <v>716</v>
      </c>
      <c r="AU836" s="64"/>
    </row>
    <row r="837" spans="1:53" ht="15" customHeight="1" x14ac:dyDescent="0.2">
      <c r="A837" s="53" t="s">
        <v>913</v>
      </c>
      <c r="B837" s="53" t="s">
        <v>914</v>
      </c>
      <c r="C837" s="53" t="s">
        <v>54</v>
      </c>
      <c r="D837" s="53" t="s">
        <v>43</v>
      </c>
      <c r="E837" s="53" t="s">
        <v>44</v>
      </c>
      <c r="F837" s="53">
        <v>39656853</v>
      </c>
      <c r="G837" s="53" t="s">
        <v>919</v>
      </c>
      <c r="H837" s="148">
        <v>1261</v>
      </c>
      <c r="I837" s="94">
        <v>4068</v>
      </c>
      <c r="J837" s="53" t="s">
        <v>92</v>
      </c>
      <c r="K837" s="53">
        <v>1043</v>
      </c>
      <c r="L837" s="55">
        <v>44307</v>
      </c>
      <c r="M837" s="144">
        <v>20441835</v>
      </c>
      <c r="N837" s="57">
        <v>18397652</v>
      </c>
      <c r="O837" s="88">
        <v>2044183</v>
      </c>
      <c r="P837" s="58"/>
      <c r="Q837" s="58"/>
      <c r="R837" s="58">
        <v>263</v>
      </c>
      <c r="S837" s="58">
        <v>2044183</v>
      </c>
      <c r="T837" s="58"/>
      <c r="U837" s="58"/>
      <c r="V837" s="58"/>
      <c r="W837" s="58"/>
      <c r="X837" s="58"/>
      <c r="Y837" s="58"/>
      <c r="Z837" s="58"/>
      <c r="AA837" s="58"/>
      <c r="AB837" s="58"/>
      <c r="AC837" s="58"/>
      <c r="AD837" s="58"/>
      <c r="AE837" s="58"/>
      <c r="AF837" s="58"/>
      <c r="AG837" s="58"/>
      <c r="AH837" s="58"/>
      <c r="AI837" s="58"/>
      <c r="AJ837" s="58"/>
      <c r="AK837" s="58"/>
      <c r="AL837" s="58"/>
      <c r="AM837" s="58"/>
      <c r="AN837" s="59">
        <f t="shared" si="97"/>
        <v>2044183</v>
      </c>
      <c r="AO837" s="60"/>
      <c r="AP837" s="61"/>
      <c r="AQ837" s="62">
        <f t="shared" si="98"/>
        <v>0</v>
      </c>
      <c r="AR837" s="146" t="s">
        <v>714</v>
      </c>
      <c r="AS837" s="21" t="s">
        <v>715</v>
      </c>
      <c r="AT837" s="21" t="s">
        <v>716</v>
      </c>
      <c r="AU837" s="64"/>
      <c r="BA837" s="98"/>
    </row>
    <row r="838" spans="1:53" ht="15" customHeight="1" x14ac:dyDescent="0.2">
      <c r="A838" s="53" t="s">
        <v>913</v>
      </c>
      <c r="B838" s="53" t="s">
        <v>914</v>
      </c>
      <c r="C838" s="53" t="s">
        <v>54</v>
      </c>
      <c r="D838" s="53" t="s">
        <v>43</v>
      </c>
      <c r="E838" s="53" t="s">
        <v>44</v>
      </c>
      <c r="F838" s="53">
        <v>1016081219</v>
      </c>
      <c r="G838" s="53" t="s">
        <v>920</v>
      </c>
      <c r="H838" s="148">
        <v>1260</v>
      </c>
      <c r="I838" s="94">
        <v>4069</v>
      </c>
      <c r="J838" s="53" t="s">
        <v>92</v>
      </c>
      <c r="K838" s="53">
        <v>1044</v>
      </c>
      <c r="L838" s="55">
        <v>44307</v>
      </c>
      <c r="M838" s="144">
        <v>20441835</v>
      </c>
      <c r="N838" s="57">
        <v>18397652</v>
      </c>
      <c r="O838" s="88">
        <v>2044183</v>
      </c>
      <c r="P838" s="58"/>
      <c r="Q838" s="58"/>
      <c r="R838" s="58">
        <v>264</v>
      </c>
      <c r="S838" s="58">
        <v>1514210</v>
      </c>
      <c r="T838" s="58"/>
      <c r="U838" s="58"/>
      <c r="V838" s="58"/>
      <c r="W838" s="58"/>
      <c r="X838" s="58"/>
      <c r="Y838" s="58"/>
      <c r="Z838" s="58"/>
      <c r="AA838" s="58"/>
      <c r="AB838" s="58"/>
      <c r="AC838" s="58"/>
      <c r="AD838" s="58"/>
      <c r="AE838" s="58"/>
      <c r="AF838" s="58"/>
      <c r="AG838" s="58"/>
      <c r="AH838" s="58"/>
      <c r="AI838" s="58"/>
      <c r="AJ838" s="58"/>
      <c r="AK838" s="58"/>
      <c r="AL838" s="58"/>
      <c r="AM838" s="58"/>
      <c r="AN838" s="59">
        <f t="shared" si="97"/>
        <v>1514210</v>
      </c>
      <c r="AO838" s="60"/>
      <c r="AP838" s="61"/>
      <c r="AQ838" s="62">
        <f t="shared" si="98"/>
        <v>529973</v>
      </c>
      <c r="AR838" s="146" t="s">
        <v>714</v>
      </c>
      <c r="AS838" s="21" t="s">
        <v>715</v>
      </c>
      <c r="AT838" s="21" t="s">
        <v>716</v>
      </c>
      <c r="AU838" s="64"/>
      <c r="BA838" s="98"/>
    </row>
    <row r="839" spans="1:53" ht="15" customHeight="1" x14ac:dyDescent="0.2">
      <c r="A839" s="53" t="s">
        <v>913</v>
      </c>
      <c r="B839" s="53" t="s">
        <v>914</v>
      </c>
      <c r="C839" s="53" t="s">
        <v>54</v>
      </c>
      <c r="D839" s="53" t="s">
        <v>43</v>
      </c>
      <c r="E839" s="53" t="s">
        <v>44</v>
      </c>
      <c r="F839" s="53">
        <v>1023879472</v>
      </c>
      <c r="G839" s="53" t="s">
        <v>921</v>
      </c>
      <c r="H839" s="148">
        <v>1254</v>
      </c>
      <c r="I839" s="94">
        <v>4079</v>
      </c>
      <c r="J839" s="53" t="s">
        <v>92</v>
      </c>
      <c r="K839" s="53">
        <v>1035</v>
      </c>
      <c r="L839" s="55">
        <v>44307</v>
      </c>
      <c r="M839" s="144">
        <v>24530202</v>
      </c>
      <c r="N839" s="57">
        <v>22077182</v>
      </c>
      <c r="O839" s="88">
        <v>2453020</v>
      </c>
      <c r="P839" s="58"/>
      <c r="Q839" s="58"/>
      <c r="R839" s="58">
        <v>268</v>
      </c>
      <c r="S839" s="58">
        <v>2453020</v>
      </c>
      <c r="T839" s="58"/>
      <c r="U839" s="58"/>
      <c r="V839" s="58"/>
      <c r="W839" s="58"/>
      <c r="X839" s="58"/>
      <c r="Y839" s="58"/>
      <c r="Z839" s="58"/>
      <c r="AA839" s="58"/>
      <c r="AB839" s="58"/>
      <c r="AC839" s="58"/>
      <c r="AD839" s="58"/>
      <c r="AE839" s="58"/>
      <c r="AF839" s="58"/>
      <c r="AG839" s="58"/>
      <c r="AH839" s="58"/>
      <c r="AI839" s="58"/>
      <c r="AJ839" s="58"/>
      <c r="AK839" s="58"/>
      <c r="AL839" s="58"/>
      <c r="AM839" s="58"/>
      <c r="AN839" s="59">
        <f t="shared" si="97"/>
        <v>2453020</v>
      </c>
      <c r="AO839" s="60"/>
      <c r="AP839" s="61"/>
      <c r="AQ839" s="62">
        <f t="shared" si="98"/>
        <v>0</v>
      </c>
      <c r="AR839" s="146" t="s">
        <v>714</v>
      </c>
      <c r="AS839" s="21" t="s">
        <v>715</v>
      </c>
      <c r="AT839" s="21" t="s">
        <v>716</v>
      </c>
      <c r="AU839" s="64"/>
      <c r="BA839" s="98"/>
    </row>
    <row r="840" spans="1:53" ht="15" customHeight="1" x14ac:dyDescent="0.2">
      <c r="A840" s="53" t="s">
        <v>913</v>
      </c>
      <c r="B840" s="53" t="s">
        <v>914</v>
      </c>
      <c r="C840" s="53" t="s">
        <v>54</v>
      </c>
      <c r="D840" s="53" t="s">
        <v>43</v>
      </c>
      <c r="E840" s="53" t="s">
        <v>44</v>
      </c>
      <c r="F840" s="53">
        <v>1010160606</v>
      </c>
      <c r="G840" s="53" t="s">
        <v>922</v>
      </c>
      <c r="H840" s="148">
        <v>1255</v>
      </c>
      <c r="I840" s="94">
        <v>4080</v>
      </c>
      <c r="J840" s="53" t="s">
        <v>92</v>
      </c>
      <c r="K840" s="53">
        <v>1036</v>
      </c>
      <c r="L840" s="55">
        <v>44307</v>
      </c>
      <c r="M840" s="144">
        <v>24530202</v>
      </c>
      <c r="N840" s="57">
        <v>22077182</v>
      </c>
      <c r="O840" s="88">
        <v>2453020</v>
      </c>
      <c r="P840" s="58"/>
      <c r="Q840" s="58"/>
      <c r="R840" s="58">
        <v>790</v>
      </c>
      <c r="S840" s="58">
        <v>2180462</v>
      </c>
      <c r="T840" s="58"/>
      <c r="U840" s="58"/>
      <c r="V840" s="58"/>
      <c r="W840" s="58"/>
      <c r="X840" s="58"/>
      <c r="Y840" s="58"/>
      <c r="Z840" s="58"/>
      <c r="AA840" s="58"/>
      <c r="AB840" s="58"/>
      <c r="AC840" s="58"/>
      <c r="AD840" s="58"/>
      <c r="AE840" s="58"/>
      <c r="AF840" s="58"/>
      <c r="AG840" s="58"/>
      <c r="AH840" s="58"/>
      <c r="AI840" s="58"/>
      <c r="AJ840" s="58"/>
      <c r="AK840" s="58"/>
      <c r="AL840" s="58"/>
      <c r="AM840" s="58"/>
      <c r="AN840" s="59">
        <f t="shared" si="97"/>
        <v>2180462</v>
      </c>
      <c r="AO840" s="60"/>
      <c r="AP840" s="61"/>
      <c r="AQ840" s="62">
        <f t="shared" si="98"/>
        <v>272558</v>
      </c>
      <c r="AR840" s="146" t="s">
        <v>714</v>
      </c>
      <c r="AS840" s="21" t="s">
        <v>715</v>
      </c>
      <c r="AT840" s="21" t="s">
        <v>716</v>
      </c>
      <c r="AU840" s="64"/>
    </row>
    <row r="841" spans="1:53" ht="15" customHeight="1" x14ac:dyDescent="0.2">
      <c r="A841" s="53" t="s">
        <v>913</v>
      </c>
      <c r="B841" s="53" t="s">
        <v>914</v>
      </c>
      <c r="C841" s="53" t="s">
        <v>54</v>
      </c>
      <c r="D841" s="53" t="s">
        <v>43</v>
      </c>
      <c r="E841" s="53" t="s">
        <v>44</v>
      </c>
      <c r="F841" s="53">
        <v>53092495</v>
      </c>
      <c r="G841" s="53" t="s">
        <v>923</v>
      </c>
      <c r="H841" s="148">
        <v>1253</v>
      </c>
      <c r="I841" s="94">
        <v>4081</v>
      </c>
      <c r="J841" s="53" t="s">
        <v>92</v>
      </c>
      <c r="K841" s="53">
        <v>1039</v>
      </c>
      <c r="L841" s="55">
        <v>44307</v>
      </c>
      <c r="M841" s="144">
        <v>24530202</v>
      </c>
      <c r="N841" s="57">
        <v>22077182</v>
      </c>
      <c r="O841" s="88">
        <v>2453020</v>
      </c>
      <c r="P841" s="58"/>
      <c r="Q841" s="58"/>
      <c r="R841" s="58">
        <v>260</v>
      </c>
      <c r="S841" s="58">
        <v>2453020</v>
      </c>
      <c r="T841" s="58"/>
      <c r="U841" s="58"/>
      <c r="V841" s="58"/>
      <c r="W841" s="58"/>
      <c r="X841" s="58"/>
      <c r="Y841" s="58"/>
      <c r="Z841" s="58"/>
      <c r="AA841" s="58"/>
      <c r="AB841" s="58"/>
      <c r="AC841" s="58"/>
      <c r="AD841" s="58"/>
      <c r="AE841" s="58"/>
      <c r="AF841" s="58"/>
      <c r="AG841" s="58"/>
      <c r="AH841" s="58"/>
      <c r="AI841" s="58"/>
      <c r="AJ841" s="58"/>
      <c r="AK841" s="58"/>
      <c r="AL841" s="58"/>
      <c r="AM841" s="58"/>
      <c r="AN841" s="59">
        <f t="shared" si="97"/>
        <v>2453020</v>
      </c>
      <c r="AO841" s="60"/>
      <c r="AP841" s="61"/>
      <c r="AQ841" s="62">
        <f t="shared" si="98"/>
        <v>0</v>
      </c>
      <c r="AR841" s="146" t="s">
        <v>714</v>
      </c>
      <c r="AS841" s="21" t="s">
        <v>715</v>
      </c>
      <c r="AT841" s="21" t="s">
        <v>716</v>
      </c>
      <c r="AU841" s="64"/>
      <c r="BA841" s="98"/>
    </row>
    <row r="842" spans="1:53" ht="15" customHeight="1" x14ac:dyDescent="0.2">
      <c r="A842" s="53" t="s">
        <v>913</v>
      </c>
      <c r="B842" s="53" t="s">
        <v>914</v>
      </c>
      <c r="C842" s="53" t="s">
        <v>54</v>
      </c>
      <c r="D842" s="53" t="s">
        <v>43</v>
      </c>
      <c r="E842" s="53" t="s">
        <v>44</v>
      </c>
      <c r="F842" s="53">
        <v>1022435208</v>
      </c>
      <c r="G842" s="53" t="s">
        <v>924</v>
      </c>
      <c r="H842" s="148">
        <v>1259</v>
      </c>
      <c r="I842" s="94">
        <v>4228</v>
      </c>
      <c r="J842" s="53" t="s">
        <v>92</v>
      </c>
      <c r="K842" s="53">
        <v>1040</v>
      </c>
      <c r="L842" s="55">
        <v>44362</v>
      </c>
      <c r="M842" s="144">
        <v>20441835</v>
      </c>
      <c r="N842" s="57">
        <v>16732021</v>
      </c>
      <c r="O842" s="88">
        <v>3709814</v>
      </c>
      <c r="P842" s="58"/>
      <c r="Q842" s="58"/>
      <c r="R842" s="58" t="s">
        <v>925</v>
      </c>
      <c r="S842" s="58">
        <f>2271315+1438499</f>
        <v>3709814</v>
      </c>
      <c r="T842" s="58"/>
      <c r="U842" s="58"/>
      <c r="V842" s="58"/>
      <c r="W842" s="58"/>
      <c r="X842" s="58"/>
      <c r="Y842" s="58"/>
      <c r="Z842" s="58"/>
      <c r="AA842" s="58"/>
      <c r="AB842" s="58"/>
      <c r="AC842" s="58"/>
      <c r="AD842" s="58"/>
      <c r="AE842" s="58"/>
      <c r="AF842" s="58"/>
      <c r="AG842" s="58"/>
      <c r="AH842" s="58"/>
      <c r="AI842" s="58"/>
      <c r="AJ842" s="58"/>
      <c r="AK842" s="58"/>
      <c r="AL842" s="58"/>
      <c r="AM842" s="58"/>
      <c r="AN842" s="59">
        <f t="shared" si="97"/>
        <v>3709814</v>
      </c>
      <c r="AO842" s="60"/>
      <c r="AP842" s="61"/>
      <c r="AQ842" s="62">
        <f t="shared" si="98"/>
        <v>0</v>
      </c>
      <c r="AR842" s="146" t="s">
        <v>714</v>
      </c>
      <c r="AS842" s="21" t="s">
        <v>715</v>
      </c>
      <c r="AT842" s="21" t="s">
        <v>716</v>
      </c>
      <c r="AU842" s="64"/>
      <c r="BA842" s="98"/>
    </row>
    <row r="843" spans="1:53" ht="15" customHeight="1" x14ac:dyDescent="0.2">
      <c r="A843" s="53" t="s">
        <v>913</v>
      </c>
      <c r="B843" s="53" t="s">
        <v>914</v>
      </c>
      <c r="C843" s="53" t="s">
        <v>54</v>
      </c>
      <c r="D843" s="53" t="s">
        <v>43</v>
      </c>
      <c r="E843" s="53" t="s">
        <v>44</v>
      </c>
      <c r="F843" s="53">
        <v>51919506</v>
      </c>
      <c r="G843" s="53" t="s">
        <v>926</v>
      </c>
      <c r="H843" s="148">
        <v>1251</v>
      </c>
      <c r="I843" s="94">
        <v>4229</v>
      </c>
      <c r="J843" s="53" t="s">
        <v>92</v>
      </c>
      <c r="K843" s="53">
        <v>1114</v>
      </c>
      <c r="L843" s="55">
        <v>44362</v>
      </c>
      <c r="M843" s="144">
        <v>37612980</v>
      </c>
      <c r="N843" s="57">
        <v>30926228</v>
      </c>
      <c r="O843" s="88">
        <v>6686752</v>
      </c>
      <c r="P843" s="58"/>
      <c r="Q843" s="58"/>
      <c r="R843" s="58">
        <v>269</v>
      </c>
      <c r="S843" s="58">
        <v>2786147</v>
      </c>
      <c r="T843" s="58"/>
      <c r="U843" s="58"/>
      <c r="V843" s="58"/>
      <c r="W843" s="58"/>
      <c r="X843" s="58"/>
      <c r="Y843" s="58"/>
      <c r="Z843" s="58"/>
      <c r="AA843" s="58"/>
      <c r="AB843" s="58"/>
      <c r="AC843" s="58"/>
      <c r="AD843" s="58"/>
      <c r="AE843" s="58"/>
      <c r="AF843" s="58"/>
      <c r="AG843" s="58"/>
      <c r="AH843" s="58"/>
      <c r="AI843" s="58"/>
      <c r="AJ843" s="58"/>
      <c r="AK843" s="58"/>
      <c r="AL843" s="58"/>
      <c r="AM843" s="58"/>
      <c r="AN843" s="59">
        <f t="shared" si="97"/>
        <v>2786147</v>
      </c>
      <c r="AO843" s="60"/>
      <c r="AP843" s="61"/>
      <c r="AQ843" s="62">
        <f t="shared" si="98"/>
        <v>3900605</v>
      </c>
      <c r="AR843" s="146" t="s">
        <v>714</v>
      </c>
      <c r="AS843" s="21" t="s">
        <v>715</v>
      </c>
      <c r="AT843" s="21" t="s">
        <v>716</v>
      </c>
      <c r="AU843" s="64"/>
      <c r="BA843" s="98"/>
    </row>
    <row r="844" spans="1:53" ht="15" customHeight="1" x14ac:dyDescent="0.2">
      <c r="A844" s="53" t="s">
        <v>913</v>
      </c>
      <c r="B844" s="53" t="s">
        <v>914</v>
      </c>
      <c r="C844" s="53" t="s">
        <v>54</v>
      </c>
      <c r="D844" s="53" t="s">
        <v>43</v>
      </c>
      <c r="E844" s="53" t="s">
        <v>44</v>
      </c>
      <c r="F844" s="53">
        <v>19307354</v>
      </c>
      <c r="G844" s="53" t="s">
        <v>927</v>
      </c>
      <c r="H844" s="148">
        <v>1252</v>
      </c>
      <c r="I844" s="94">
        <v>4233</v>
      </c>
      <c r="J844" s="53" t="s">
        <v>92</v>
      </c>
      <c r="K844" s="53">
        <v>1110</v>
      </c>
      <c r="L844" s="55">
        <v>44327</v>
      </c>
      <c r="M844" s="144">
        <v>37612980</v>
      </c>
      <c r="N844" s="57">
        <v>25214627</v>
      </c>
      <c r="O844" s="88">
        <v>12398353</v>
      </c>
      <c r="P844" s="58"/>
      <c r="Q844" s="58"/>
      <c r="R844" s="58">
        <v>258</v>
      </c>
      <c r="S844" s="58">
        <v>4179220</v>
      </c>
      <c r="T844" s="58" t="s">
        <v>928</v>
      </c>
      <c r="U844" s="58">
        <f>1532381+2228917</f>
        <v>3761298</v>
      </c>
      <c r="V844" s="58"/>
      <c r="W844" s="58"/>
      <c r="X844" s="58" t="s">
        <v>929</v>
      </c>
      <c r="Y844" s="58">
        <f>4179220+278615</f>
        <v>4457835</v>
      </c>
      <c r="Z844" s="58"/>
      <c r="AA844" s="58"/>
      <c r="AB844" s="58"/>
      <c r="AC844" s="58"/>
      <c r="AD844" s="58"/>
      <c r="AE844" s="58"/>
      <c r="AF844" s="58"/>
      <c r="AG844" s="58"/>
      <c r="AH844" s="58"/>
      <c r="AI844" s="58"/>
      <c r="AJ844" s="58"/>
      <c r="AK844" s="58"/>
      <c r="AL844" s="58"/>
      <c r="AM844" s="58"/>
      <c r="AN844" s="59">
        <f t="shared" si="97"/>
        <v>12398353</v>
      </c>
      <c r="AO844" s="60"/>
      <c r="AP844" s="61"/>
      <c r="AQ844" s="62">
        <f t="shared" si="98"/>
        <v>0</v>
      </c>
      <c r="AR844" s="146" t="s">
        <v>714</v>
      </c>
      <c r="AS844" s="21" t="s">
        <v>715</v>
      </c>
      <c r="AT844" s="21" t="s">
        <v>716</v>
      </c>
      <c r="AU844" s="64"/>
      <c r="BA844" s="98"/>
    </row>
    <row r="845" spans="1:53" ht="15" customHeight="1" x14ac:dyDescent="0.2">
      <c r="A845" s="53" t="s">
        <v>913</v>
      </c>
      <c r="B845" s="53" t="s">
        <v>914</v>
      </c>
      <c r="C845" s="53" t="s">
        <v>54</v>
      </c>
      <c r="D845" s="53" t="s">
        <v>43</v>
      </c>
      <c r="E845" s="53" t="s">
        <v>44</v>
      </c>
      <c r="F845" s="53">
        <v>1090434213</v>
      </c>
      <c r="G845" s="53" t="s">
        <v>930</v>
      </c>
      <c r="H845" s="148">
        <v>1266</v>
      </c>
      <c r="I845" s="94">
        <v>4402</v>
      </c>
      <c r="J845" s="53" t="s">
        <v>92</v>
      </c>
      <c r="K845" s="53">
        <v>1175</v>
      </c>
      <c r="L845" s="55">
        <v>44348</v>
      </c>
      <c r="M845" s="144">
        <v>24530202</v>
      </c>
      <c r="N845" s="57">
        <v>18897341</v>
      </c>
      <c r="O845" s="88">
        <v>5632861</v>
      </c>
      <c r="P845" s="58"/>
      <c r="Q845" s="58"/>
      <c r="R845" s="58" t="s">
        <v>931</v>
      </c>
      <c r="S845" s="58">
        <f>2725578+2725578</f>
        <v>5451156</v>
      </c>
      <c r="T845" s="58"/>
      <c r="U845" s="58"/>
      <c r="V845" s="58">
        <v>2967</v>
      </c>
      <c r="W845" s="58">
        <v>181705</v>
      </c>
      <c r="X845" s="58"/>
      <c r="Y845" s="58"/>
      <c r="Z845" s="58"/>
      <c r="AA845" s="58"/>
      <c r="AB845" s="58"/>
      <c r="AC845" s="58"/>
      <c r="AD845" s="58"/>
      <c r="AE845" s="58"/>
      <c r="AF845" s="58"/>
      <c r="AG845" s="58"/>
      <c r="AH845" s="58"/>
      <c r="AI845" s="58"/>
      <c r="AJ845" s="58"/>
      <c r="AK845" s="58"/>
      <c r="AL845" s="58"/>
      <c r="AM845" s="58"/>
      <c r="AN845" s="59">
        <f t="shared" si="97"/>
        <v>5632861</v>
      </c>
      <c r="AO845" s="60"/>
      <c r="AP845" s="61"/>
      <c r="AQ845" s="62">
        <f t="shared" si="98"/>
        <v>0</v>
      </c>
      <c r="AR845" s="146" t="s">
        <v>714</v>
      </c>
      <c r="AS845" s="21" t="s">
        <v>715</v>
      </c>
      <c r="AT845" s="21" t="s">
        <v>716</v>
      </c>
      <c r="AU845" s="64"/>
      <c r="BA845" s="98"/>
    </row>
    <row r="846" spans="1:53" ht="15" customHeight="1" x14ac:dyDescent="0.2">
      <c r="A846" s="53" t="s">
        <v>913</v>
      </c>
      <c r="B846" s="53" t="s">
        <v>914</v>
      </c>
      <c r="C846" s="53" t="s">
        <v>54</v>
      </c>
      <c r="D846" s="53" t="s">
        <v>43</v>
      </c>
      <c r="E846" s="53" t="s">
        <v>44</v>
      </c>
      <c r="F846" s="53">
        <v>1010181182</v>
      </c>
      <c r="G846" s="53" t="s">
        <v>932</v>
      </c>
      <c r="H846" s="148">
        <v>1258</v>
      </c>
      <c r="I846" s="94">
        <v>4408</v>
      </c>
      <c r="J846" s="53" t="s">
        <v>92</v>
      </c>
      <c r="K846" s="53">
        <v>1174</v>
      </c>
      <c r="L846" s="55">
        <v>44349</v>
      </c>
      <c r="M846" s="144">
        <v>24530202</v>
      </c>
      <c r="N846" s="57">
        <v>18261373</v>
      </c>
      <c r="O846" s="88">
        <v>6268829</v>
      </c>
      <c r="P846" s="58"/>
      <c r="Q846" s="58"/>
      <c r="R846" s="58" t="s">
        <v>933</v>
      </c>
      <c r="S846" s="58">
        <f>2725578+2725578</f>
        <v>5451156</v>
      </c>
      <c r="T846" s="58"/>
      <c r="U846" s="58"/>
      <c r="V846" s="58">
        <v>2965</v>
      </c>
      <c r="W846" s="58">
        <v>817673</v>
      </c>
      <c r="X846" s="58"/>
      <c r="Y846" s="58"/>
      <c r="Z846" s="58"/>
      <c r="AA846" s="58"/>
      <c r="AB846" s="58"/>
      <c r="AC846" s="58"/>
      <c r="AD846" s="58"/>
      <c r="AE846" s="58"/>
      <c r="AF846" s="58"/>
      <c r="AG846" s="58"/>
      <c r="AH846" s="58"/>
      <c r="AI846" s="58"/>
      <c r="AJ846" s="58"/>
      <c r="AK846" s="58"/>
      <c r="AL846" s="58"/>
      <c r="AM846" s="58"/>
      <c r="AN846" s="59">
        <f t="shared" si="97"/>
        <v>6268829</v>
      </c>
      <c r="AO846" s="60"/>
      <c r="AP846" s="61"/>
      <c r="AQ846" s="62">
        <f t="shared" si="98"/>
        <v>0</v>
      </c>
      <c r="AR846" s="146" t="s">
        <v>714</v>
      </c>
      <c r="AS846" s="21" t="s">
        <v>715</v>
      </c>
      <c r="AT846" s="21" t="s">
        <v>716</v>
      </c>
      <c r="AU846" s="64"/>
      <c r="BA846" s="98"/>
    </row>
    <row r="847" spans="1:53" ht="15" customHeight="1" x14ac:dyDescent="0.2">
      <c r="A847" s="53" t="s">
        <v>913</v>
      </c>
      <c r="B847" s="53" t="s">
        <v>914</v>
      </c>
      <c r="C847" s="53" t="s">
        <v>54</v>
      </c>
      <c r="D847" s="53" t="s">
        <v>43</v>
      </c>
      <c r="E847" s="53" t="s">
        <v>44</v>
      </c>
      <c r="F847" s="53">
        <v>1022343102</v>
      </c>
      <c r="G847" s="53" t="s">
        <v>934</v>
      </c>
      <c r="H847" s="148">
        <v>1703</v>
      </c>
      <c r="I847" s="94">
        <v>4478</v>
      </c>
      <c r="J847" s="53" t="s">
        <v>92</v>
      </c>
      <c r="K847" s="53">
        <v>1214</v>
      </c>
      <c r="L847" s="55">
        <v>44356</v>
      </c>
      <c r="M847" s="144">
        <v>37612980</v>
      </c>
      <c r="N847" s="57">
        <v>22289173</v>
      </c>
      <c r="O847" s="88">
        <v>15323807</v>
      </c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  <c r="AA847" s="58"/>
      <c r="AB847" s="58"/>
      <c r="AC847" s="58"/>
      <c r="AD847" s="58"/>
      <c r="AE847" s="58"/>
      <c r="AF847" s="58"/>
      <c r="AG847" s="58"/>
      <c r="AH847" s="58"/>
      <c r="AI847" s="58"/>
      <c r="AJ847" s="58"/>
      <c r="AK847" s="58"/>
      <c r="AL847" s="58"/>
      <c r="AM847" s="58"/>
      <c r="AN847" s="59">
        <f t="shared" si="97"/>
        <v>0</v>
      </c>
      <c r="AO847" s="60"/>
      <c r="AP847" s="61"/>
      <c r="AQ847" s="62">
        <f t="shared" si="98"/>
        <v>15323807</v>
      </c>
      <c r="AR847" s="146" t="s">
        <v>714</v>
      </c>
      <c r="AS847" s="21" t="s">
        <v>715</v>
      </c>
      <c r="AT847" s="21" t="s">
        <v>716</v>
      </c>
      <c r="AU847" s="64"/>
    </row>
    <row r="848" spans="1:53" ht="15" customHeight="1" x14ac:dyDescent="0.2">
      <c r="A848" s="53" t="s">
        <v>913</v>
      </c>
      <c r="B848" s="53" t="s">
        <v>914</v>
      </c>
      <c r="C848" s="53" t="s">
        <v>54</v>
      </c>
      <c r="D848" s="53" t="s">
        <v>43</v>
      </c>
      <c r="E848" s="53" t="s">
        <v>44</v>
      </c>
      <c r="F848" s="53">
        <v>19298263</v>
      </c>
      <c r="G848" s="53" t="s">
        <v>935</v>
      </c>
      <c r="H848" s="148">
        <v>1264</v>
      </c>
      <c r="I848" s="94">
        <v>4485</v>
      </c>
      <c r="J848" s="53" t="s">
        <v>92</v>
      </c>
      <c r="K848" s="53">
        <v>1211</v>
      </c>
      <c r="L848" s="55">
        <v>44357</v>
      </c>
      <c r="M848" s="144">
        <v>20441835</v>
      </c>
      <c r="N848" s="57">
        <v>14914969</v>
      </c>
      <c r="O848" s="88">
        <v>5526866</v>
      </c>
      <c r="P848" s="58"/>
      <c r="Q848" s="58"/>
      <c r="R848" s="58" t="s">
        <v>936</v>
      </c>
      <c r="S848" s="58">
        <f>2271315+2271315</f>
        <v>4542630</v>
      </c>
      <c r="T848" s="58"/>
      <c r="U848" s="58"/>
      <c r="V848" s="58">
        <v>2968</v>
      </c>
      <c r="W848" s="58">
        <v>984236</v>
      </c>
      <c r="X848" s="58"/>
      <c r="Y848" s="58"/>
      <c r="Z848" s="58"/>
      <c r="AA848" s="58"/>
      <c r="AB848" s="58"/>
      <c r="AC848" s="58"/>
      <c r="AD848" s="58"/>
      <c r="AE848" s="58"/>
      <c r="AF848" s="58"/>
      <c r="AG848" s="58"/>
      <c r="AH848" s="58"/>
      <c r="AI848" s="58"/>
      <c r="AJ848" s="58"/>
      <c r="AK848" s="58"/>
      <c r="AL848" s="58"/>
      <c r="AM848" s="58"/>
      <c r="AN848" s="59">
        <f t="shared" si="97"/>
        <v>5526866</v>
      </c>
      <c r="AO848" s="60"/>
      <c r="AP848" s="61"/>
      <c r="AQ848" s="62">
        <f t="shared" si="98"/>
        <v>0</v>
      </c>
      <c r="AR848" s="146" t="s">
        <v>714</v>
      </c>
      <c r="AS848" s="21" t="s">
        <v>715</v>
      </c>
      <c r="AT848" s="21" t="s">
        <v>716</v>
      </c>
      <c r="AU848" s="64"/>
      <c r="BA848" s="98"/>
    </row>
    <row r="849" spans="1:53" ht="15" customHeight="1" x14ac:dyDescent="0.2">
      <c r="A849" s="53" t="s">
        <v>913</v>
      </c>
      <c r="B849" s="53" t="s">
        <v>914</v>
      </c>
      <c r="C849" s="53" t="s">
        <v>54</v>
      </c>
      <c r="D849" s="53" t="s">
        <v>43</v>
      </c>
      <c r="E849" s="53" t="s">
        <v>44</v>
      </c>
      <c r="F849" s="53">
        <v>1031123035</v>
      </c>
      <c r="G849" s="53" t="s">
        <v>937</v>
      </c>
      <c r="H849" s="148">
        <v>1704</v>
      </c>
      <c r="I849" s="94">
        <v>4486</v>
      </c>
      <c r="J849" s="53" t="s">
        <v>92</v>
      </c>
      <c r="K849" s="53">
        <v>1213</v>
      </c>
      <c r="L849" s="55">
        <v>44357</v>
      </c>
      <c r="M849" s="144">
        <v>37612980</v>
      </c>
      <c r="N849" s="57">
        <v>22707095</v>
      </c>
      <c r="O849" s="88">
        <v>14905885</v>
      </c>
      <c r="P849" s="58"/>
      <c r="Q849" s="58"/>
      <c r="R849" s="58">
        <v>210</v>
      </c>
      <c r="S849" s="58">
        <v>4179220</v>
      </c>
      <c r="T849" s="58"/>
      <c r="U849" s="58"/>
      <c r="V849" s="58"/>
      <c r="W849" s="58"/>
      <c r="X849" s="58"/>
      <c r="Y849" s="58"/>
      <c r="Z849" s="58"/>
      <c r="AA849" s="58"/>
      <c r="AB849" s="58"/>
      <c r="AC849" s="58"/>
      <c r="AD849" s="58"/>
      <c r="AE849" s="58"/>
      <c r="AF849" s="58"/>
      <c r="AG849" s="58"/>
      <c r="AH849" s="58"/>
      <c r="AI849" s="58"/>
      <c r="AJ849" s="58"/>
      <c r="AK849" s="58"/>
      <c r="AL849" s="58"/>
      <c r="AM849" s="58"/>
      <c r="AN849" s="59">
        <f t="shared" si="97"/>
        <v>4179220</v>
      </c>
      <c r="AO849" s="60"/>
      <c r="AP849" s="61"/>
      <c r="AQ849" s="62">
        <f t="shared" si="98"/>
        <v>10726665</v>
      </c>
      <c r="AR849" s="146" t="s">
        <v>714</v>
      </c>
      <c r="AS849" s="21" t="s">
        <v>715</v>
      </c>
      <c r="AT849" s="21" t="s">
        <v>716</v>
      </c>
      <c r="AU849" s="64"/>
      <c r="BA849" s="98"/>
    </row>
    <row r="850" spans="1:53" ht="15" customHeight="1" x14ac:dyDescent="0.2">
      <c r="A850" s="53" t="s">
        <v>913</v>
      </c>
      <c r="B850" s="53" t="s">
        <v>914</v>
      </c>
      <c r="C850" s="53" t="s">
        <v>54</v>
      </c>
      <c r="D850" s="53" t="s">
        <v>43</v>
      </c>
      <c r="E850" s="53" t="s">
        <v>44</v>
      </c>
      <c r="F850" s="53">
        <v>1057411057</v>
      </c>
      <c r="G850" s="53" t="s">
        <v>938</v>
      </c>
      <c r="H850" s="148">
        <v>1262</v>
      </c>
      <c r="I850" s="94">
        <v>4500</v>
      </c>
      <c r="J850" s="53" t="s">
        <v>92</v>
      </c>
      <c r="K850" s="53">
        <v>1221</v>
      </c>
      <c r="L850" s="55">
        <v>44358</v>
      </c>
      <c r="M850" s="144">
        <v>20441835</v>
      </c>
      <c r="N850" s="57">
        <v>12946496</v>
      </c>
      <c r="O850" s="88">
        <v>7495339</v>
      </c>
      <c r="P850" s="58"/>
      <c r="Q850" s="58"/>
      <c r="R850" s="58" t="s">
        <v>939</v>
      </c>
      <c r="S850" s="58">
        <f>2271315+2271315</f>
        <v>4542630</v>
      </c>
      <c r="T850" s="58"/>
      <c r="U850" s="58"/>
      <c r="V850" s="58">
        <v>2964</v>
      </c>
      <c r="W850" s="58">
        <v>2271315</v>
      </c>
      <c r="X850" s="58">
        <v>4344</v>
      </c>
      <c r="Y850" s="58">
        <v>681394</v>
      </c>
      <c r="Z850" s="58"/>
      <c r="AA850" s="58"/>
      <c r="AB850" s="58"/>
      <c r="AC850" s="58"/>
      <c r="AD850" s="58"/>
      <c r="AE850" s="58"/>
      <c r="AF850" s="58"/>
      <c r="AG850" s="58"/>
      <c r="AH850" s="58"/>
      <c r="AI850" s="58"/>
      <c r="AJ850" s="58"/>
      <c r="AK850" s="58"/>
      <c r="AL850" s="58"/>
      <c r="AM850" s="58"/>
      <c r="AN850" s="59">
        <f t="shared" si="97"/>
        <v>7495339</v>
      </c>
      <c r="AO850" s="60"/>
      <c r="AP850" s="61"/>
      <c r="AQ850" s="62">
        <f t="shared" si="98"/>
        <v>0</v>
      </c>
      <c r="AR850" s="146" t="s">
        <v>714</v>
      </c>
      <c r="AS850" s="21" t="s">
        <v>715</v>
      </c>
      <c r="AT850" s="21" t="s">
        <v>716</v>
      </c>
      <c r="AU850" s="64"/>
      <c r="BA850" s="98"/>
    </row>
    <row r="851" spans="1:53" ht="15" customHeight="1" x14ac:dyDescent="0.2">
      <c r="A851" s="53" t="s">
        <v>913</v>
      </c>
      <c r="B851" s="53" t="s">
        <v>914</v>
      </c>
      <c r="C851" s="53" t="s">
        <v>54</v>
      </c>
      <c r="D851" s="53" t="s">
        <v>43</v>
      </c>
      <c r="E851" s="53" t="s">
        <v>44</v>
      </c>
      <c r="F851" s="53">
        <v>52982883</v>
      </c>
      <c r="G851" s="53" t="s">
        <v>940</v>
      </c>
      <c r="H851" s="148">
        <v>1702</v>
      </c>
      <c r="I851" s="94">
        <v>4506</v>
      </c>
      <c r="J851" s="53" t="s">
        <v>92</v>
      </c>
      <c r="K851" s="53">
        <v>1217</v>
      </c>
      <c r="L851" s="55">
        <v>44362</v>
      </c>
      <c r="M851" s="144">
        <v>37612980</v>
      </c>
      <c r="N851" s="57">
        <v>26886315</v>
      </c>
      <c r="O851" s="88">
        <v>10726665</v>
      </c>
      <c r="P851" s="58"/>
      <c r="Q851" s="58"/>
      <c r="R851" s="58">
        <v>259</v>
      </c>
      <c r="S851" s="58">
        <v>4179220</v>
      </c>
      <c r="T851" s="58"/>
      <c r="U851" s="58"/>
      <c r="V851" s="58"/>
      <c r="W851" s="58"/>
      <c r="X851" s="58"/>
      <c r="Y851" s="58"/>
      <c r="Z851" s="58"/>
      <c r="AA851" s="58"/>
      <c r="AB851" s="58"/>
      <c r="AC851" s="58"/>
      <c r="AD851" s="58"/>
      <c r="AE851" s="58"/>
      <c r="AF851" s="58"/>
      <c r="AG851" s="58"/>
      <c r="AH851" s="58"/>
      <c r="AI851" s="58"/>
      <c r="AJ851" s="58"/>
      <c r="AK851" s="58"/>
      <c r="AL851" s="58"/>
      <c r="AM851" s="58"/>
      <c r="AN851" s="59">
        <f t="shared" ref="AN851:AN896" si="103">+Q851+S851+U851+W851+Y851+AA851+AC851+AE851+AG851+AI851+AK851+AM851</f>
        <v>4179220</v>
      </c>
      <c r="AO851" s="60"/>
      <c r="AP851" s="61"/>
      <c r="AQ851" s="62">
        <f t="shared" ref="AQ851:AQ896" si="104">+O851-AN851-AP851</f>
        <v>6547445</v>
      </c>
      <c r="AR851" s="146" t="s">
        <v>714</v>
      </c>
      <c r="AS851" s="21" t="s">
        <v>715</v>
      </c>
      <c r="AT851" s="21" t="s">
        <v>716</v>
      </c>
      <c r="AU851" s="64"/>
      <c r="BA851" s="98"/>
    </row>
    <row r="852" spans="1:53" ht="15" customHeight="1" x14ac:dyDescent="0.2">
      <c r="A852" s="53" t="s">
        <v>913</v>
      </c>
      <c r="B852" s="53" t="s">
        <v>914</v>
      </c>
      <c r="C852" s="53" t="s">
        <v>54</v>
      </c>
      <c r="D852" s="53" t="s">
        <v>43</v>
      </c>
      <c r="E852" s="53" t="s">
        <v>44</v>
      </c>
      <c r="F852" s="53">
        <v>1024582357</v>
      </c>
      <c r="G852" s="53" t="s">
        <v>941</v>
      </c>
      <c r="H852" s="148">
        <v>1267</v>
      </c>
      <c r="I852" s="94">
        <v>4552</v>
      </c>
      <c r="J852" s="53" t="s">
        <v>92</v>
      </c>
      <c r="K852" s="53">
        <v>1179</v>
      </c>
      <c r="L852" s="55">
        <v>44369</v>
      </c>
      <c r="M852" s="144">
        <v>20441835</v>
      </c>
      <c r="N852" s="57">
        <v>13855022</v>
      </c>
      <c r="O852" s="88">
        <v>6586813</v>
      </c>
      <c r="P852" s="58"/>
      <c r="Q852" s="58"/>
      <c r="R852" s="58" t="s">
        <v>942</v>
      </c>
      <c r="S852" s="58">
        <f>2271315+2271315</f>
        <v>4542630</v>
      </c>
      <c r="T852" s="58"/>
      <c r="U852" s="58"/>
      <c r="V852" s="58">
        <v>2966</v>
      </c>
      <c r="W852" s="58">
        <v>2044183</v>
      </c>
      <c r="X852" s="58"/>
      <c r="Y852" s="58"/>
      <c r="Z852" s="58"/>
      <c r="AA852" s="58"/>
      <c r="AB852" s="58"/>
      <c r="AC852" s="58"/>
      <c r="AD852" s="58"/>
      <c r="AE852" s="58"/>
      <c r="AF852" s="58"/>
      <c r="AG852" s="58"/>
      <c r="AH852" s="58"/>
      <c r="AI852" s="58"/>
      <c r="AJ852" s="58"/>
      <c r="AK852" s="58"/>
      <c r="AL852" s="58"/>
      <c r="AM852" s="58"/>
      <c r="AN852" s="59">
        <f t="shared" si="103"/>
        <v>6586813</v>
      </c>
      <c r="AO852" s="60"/>
      <c r="AP852" s="61"/>
      <c r="AQ852" s="62">
        <f t="shared" si="104"/>
        <v>0</v>
      </c>
      <c r="AR852" s="146" t="s">
        <v>714</v>
      </c>
      <c r="AS852" s="21" t="s">
        <v>715</v>
      </c>
      <c r="AT852" s="21" t="s">
        <v>716</v>
      </c>
      <c r="AU852" s="64"/>
      <c r="BA852" s="98"/>
    </row>
    <row r="853" spans="1:53" s="125" customFormat="1" ht="17.25" customHeight="1" x14ac:dyDescent="0.2">
      <c r="A853" s="66" t="str">
        <f>+A852</f>
        <v>3-03-001-16-01-17-7898-00</v>
      </c>
      <c r="B853" s="66" t="str">
        <f>+B852</f>
        <v>Actualizacion y Modernizacion de la Gestion Documental en la Universidad Distrital Francisco  Jose de Caldas</v>
      </c>
      <c r="C853" s="66"/>
      <c r="D853" s="66"/>
      <c r="E853" s="66"/>
      <c r="F853" s="66"/>
      <c r="G853" s="66"/>
      <c r="H853" s="67"/>
      <c r="I853" s="68"/>
      <c r="J853" s="66"/>
      <c r="K853" s="66"/>
      <c r="L853" s="69"/>
      <c r="M853" s="70"/>
      <c r="N853" s="71" t="str">
        <f>+B853</f>
        <v>Actualizacion y Modernizacion de la Gestion Documental en la Universidad Distrital Francisco  Jose de Caldas</v>
      </c>
      <c r="O853" s="72">
        <f>SUM(O833:O852)</f>
        <v>118087185</v>
      </c>
      <c r="P853" s="72">
        <f t="shared" ref="P853:AQ853" si="105">SUM(P833:P852)</f>
        <v>0</v>
      </c>
      <c r="Q853" s="72">
        <f t="shared" si="105"/>
        <v>0</v>
      </c>
      <c r="R853" s="72">
        <f t="shared" si="105"/>
        <v>4167</v>
      </c>
      <c r="S853" s="72">
        <f t="shared" si="105"/>
        <v>61598064</v>
      </c>
      <c r="T853" s="72">
        <f t="shared" si="105"/>
        <v>0</v>
      </c>
      <c r="U853" s="72">
        <f t="shared" si="105"/>
        <v>3761298</v>
      </c>
      <c r="V853" s="72">
        <f t="shared" si="105"/>
        <v>14830</v>
      </c>
      <c r="W853" s="72">
        <f t="shared" si="105"/>
        <v>6299112</v>
      </c>
      <c r="X853" s="72">
        <f t="shared" si="105"/>
        <v>4344</v>
      </c>
      <c r="Y853" s="72">
        <f t="shared" si="105"/>
        <v>5139229</v>
      </c>
      <c r="Z853" s="72">
        <f t="shared" si="105"/>
        <v>5077</v>
      </c>
      <c r="AA853" s="72">
        <f t="shared" si="105"/>
        <v>3761298</v>
      </c>
      <c r="AB853" s="72">
        <f t="shared" si="105"/>
        <v>0</v>
      </c>
      <c r="AC853" s="72">
        <f t="shared" si="105"/>
        <v>0</v>
      </c>
      <c r="AD853" s="72">
        <f t="shared" si="105"/>
        <v>0</v>
      </c>
      <c r="AE853" s="72">
        <f t="shared" si="105"/>
        <v>0</v>
      </c>
      <c r="AF853" s="72">
        <f t="shared" si="105"/>
        <v>0</v>
      </c>
      <c r="AG853" s="72">
        <f t="shared" si="105"/>
        <v>0</v>
      </c>
      <c r="AH853" s="72">
        <f t="shared" si="105"/>
        <v>0</v>
      </c>
      <c r="AI853" s="72">
        <f t="shared" si="105"/>
        <v>0</v>
      </c>
      <c r="AJ853" s="72">
        <f t="shared" si="105"/>
        <v>0</v>
      </c>
      <c r="AK853" s="72">
        <f t="shared" si="105"/>
        <v>0</v>
      </c>
      <c r="AL853" s="72">
        <f t="shared" si="105"/>
        <v>0</v>
      </c>
      <c r="AM853" s="72">
        <f t="shared" si="105"/>
        <v>0</v>
      </c>
      <c r="AN853" s="72">
        <f t="shared" si="105"/>
        <v>80559001</v>
      </c>
      <c r="AO853" s="72">
        <f t="shared" si="105"/>
        <v>0</v>
      </c>
      <c r="AP853" s="72">
        <f t="shared" si="105"/>
        <v>0</v>
      </c>
      <c r="AQ853" s="72">
        <f t="shared" si="105"/>
        <v>37528184</v>
      </c>
      <c r="AR853" s="63"/>
      <c r="AT853" s="130"/>
      <c r="AU853" s="64"/>
      <c r="AW853" s="21"/>
      <c r="AX853" s="21"/>
      <c r="AY853" s="21"/>
    </row>
    <row r="854" spans="1:53" ht="15" customHeight="1" x14ac:dyDescent="0.2">
      <c r="A854" s="53" t="s">
        <v>943</v>
      </c>
      <c r="B854" s="53" t="s">
        <v>944</v>
      </c>
      <c r="C854" s="53" t="s">
        <v>88</v>
      </c>
      <c r="D854" s="53" t="s">
        <v>89</v>
      </c>
      <c r="E854" s="53" t="s">
        <v>90</v>
      </c>
      <c r="F854" s="53">
        <v>899999115</v>
      </c>
      <c r="G854" s="53" t="s">
        <v>720</v>
      </c>
      <c r="H854" s="172">
        <v>1948</v>
      </c>
      <c r="I854" s="94">
        <v>4739</v>
      </c>
      <c r="J854" s="53" t="s">
        <v>117</v>
      </c>
      <c r="K854" s="53">
        <v>15942020</v>
      </c>
      <c r="L854" s="55">
        <v>44403</v>
      </c>
      <c r="M854" s="144">
        <v>290245522</v>
      </c>
      <c r="N854" s="57">
        <v>0</v>
      </c>
      <c r="O854" s="88">
        <v>290245522</v>
      </c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  <c r="AA854" s="58"/>
      <c r="AB854" s="58"/>
      <c r="AC854" s="58"/>
      <c r="AD854" s="58"/>
      <c r="AE854" s="58"/>
      <c r="AF854" s="58">
        <v>9621</v>
      </c>
      <c r="AG854" s="58">
        <v>208066740</v>
      </c>
      <c r="AH854" s="58"/>
      <c r="AI854" s="58"/>
      <c r="AJ854" s="58"/>
      <c r="AK854" s="58"/>
      <c r="AL854" s="58">
        <v>16152</v>
      </c>
      <c r="AM854" s="58">
        <v>82178782</v>
      </c>
      <c r="AN854" s="59">
        <f t="shared" si="103"/>
        <v>290245522</v>
      </c>
      <c r="AO854" s="60"/>
      <c r="AP854" s="61"/>
      <c r="AQ854" s="62">
        <f t="shared" si="104"/>
        <v>0</v>
      </c>
      <c r="AR854" s="146" t="s">
        <v>714</v>
      </c>
      <c r="AS854" s="21" t="s">
        <v>715</v>
      </c>
      <c r="AT854" s="21" t="s">
        <v>716</v>
      </c>
      <c r="AU854" s="64"/>
    </row>
    <row r="855" spans="1:53" ht="15" customHeight="1" x14ac:dyDescent="0.2">
      <c r="A855" s="53" t="s">
        <v>943</v>
      </c>
      <c r="B855" s="53" t="s">
        <v>944</v>
      </c>
      <c r="C855" s="53" t="s">
        <v>88</v>
      </c>
      <c r="D855" s="53" t="s">
        <v>89</v>
      </c>
      <c r="E855" s="53" t="s">
        <v>90</v>
      </c>
      <c r="F855" s="53">
        <v>899999115</v>
      </c>
      <c r="G855" s="53" t="s">
        <v>720</v>
      </c>
      <c r="H855" s="148">
        <v>3032</v>
      </c>
      <c r="I855" s="173">
        <v>9951</v>
      </c>
      <c r="J855" s="53" t="s">
        <v>117</v>
      </c>
      <c r="K855" s="53">
        <v>1693</v>
      </c>
      <c r="L855" s="55">
        <v>44512</v>
      </c>
      <c r="M855" s="144">
        <v>487274347</v>
      </c>
      <c r="N855" s="57">
        <v>0</v>
      </c>
      <c r="O855" s="88">
        <v>487274347</v>
      </c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>
        <v>5952</v>
      </c>
      <c r="AA855" s="58">
        <v>240517652</v>
      </c>
      <c r="AB855" s="58"/>
      <c r="AC855" s="58"/>
      <c r="AD855" s="58"/>
      <c r="AE855" s="58"/>
      <c r="AF855" s="58"/>
      <c r="AG855" s="58"/>
      <c r="AH855" s="58"/>
      <c r="AI855" s="58"/>
      <c r="AJ855" s="58"/>
      <c r="AK855" s="58"/>
      <c r="AL855" s="58">
        <v>16324</v>
      </c>
      <c r="AM855" s="58">
        <v>246756695</v>
      </c>
      <c r="AN855" s="59">
        <f t="shared" si="103"/>
        <v>487274347</v>
      </c>
      <c r="AO855" s="60"/>
      <c r="AP855" s="61"/>
      <c r="AQ855" s="62">
        <f t="shared" si="104"/>
        <v>0</v>
      </c>
      <c r="AR855" s="146" t="s">
        <v>714</v>
      </c>
      <c r="AS855" s="21" t="s">
        <v>793</v>
      </c>
      <c r="AT855" s="21" t="s">
        <v>794</v>
      </c>
      <c r="AU855" s="64"/>
    </row>
    <row r="856" spans="1:53" ht="15" customHeight="1" x14ac:dyDescent="0.2">
      <c r="A856" s="53" t="s">
        <v>943</v>
      </c>
      <c r="B856" s="53" t="s">
        <v>944</v>
      </c>
      <c r="C856" s="53" t="s">
        <v>88</v>
      </c>
      <c r="D856" s="53" t="s">
        <v>89</v>
      </c>
      <c r="E856" s="53" t="s">
        <v>90</v>
      </c>
      <c r="F856" s="53">
        <v>899999115</v>
      </c>
      <c r="G856" s="53" t="s">
        <v>720</v>
      </c>
      <c r="H856" s="148">
        <v>3032</v>
      </c>
      <c r="I856" s="173">
        <v>9951</v>
      </c>
      <c r="J856" s="53" t="s">
        <v>117</v>
      </c>
      <c r="K856" s="53">
        <v>1693</v>
      </c>
      <c r="L856" s="55">
        <v>44512</v>
      </c>
      <c r="M856" s="144">
        <v>696582653</v>
      </c>
      <c r="N856" s="57">
        <v>0</v>
      </c>
      <c r="O856" s="88">
        <v>696582653</v>
      </c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  <c r="AA856" s="58"/>
      <c r="AB856" s="58"/>
      <c r="AC856" s="58"/>
      <c r="AD856" s="58"/>
      <c r="AE856" s="58"/>
      <c r="AF856" s="58"/>
      <c r="AG856" s="58"/>
      <c r="AH856" s="58"/>
      <c r="AI856" s="58"/>
      <c r="AJ856" s="58"/>
      <c r="AK856" s="58"/>
      <c r="AL856" s="58" t="s">
        <v>945</v>
      </c>
      <c r="AM856" s="58">
        <f>675359321+21223332</f>
        <v>696582653</v>
      </c>
      <c r="AN856" s="59">
        <f t="shared" si="103"/>
        <v>696582653</v>
      </c>
      <c r="AO856" s="60"/>
      <c r="AP856" s="61"/>
      <c r="AQ856" s="62">
        <f t="shared" si="104"/>
        <v>0</v>
      </c>
      <c r="AR856" s="146" t="s">
        <v>714</v>
      </c>
      <c r="AS856" s="21" t="s">
        <v>754</v>
      </c>
      <c r="AT856" s="21" t="s">
        <v>755</v>
      </c>
      <c r="AU856" s="64"/>
    </row>
    <row r="857" spans="1:53" ht="15" customHeight="1" x14ac:dyDescent="0.2">
      <c r="A857" s="53" t="s">
        <v>943</v>
      </c>
      <c r="B857" s="53" t="s">
        <v>944</v>
      </c>
      <c r="C857" s="53" t="s">
        <v>125</v>
      </c>
      <c r="D857" s="53" t="s">
        <v>549</v>
      </c>
      <c r="E857" s="53" t="s">
        <v>90</v>
      </c>
      <c r="F857" s="53">
        <v>899999115</v>
      </c>
      <c r="G857" s="53" t="s">
        <v>720</v>
      </c>
      <c r="H857" s="142">
        <v>3544</v>
      </c>
      <c r="I857" s="173">
        <v>10604</v>
      </c>
      <c r="J857" s="53" t="s">
        <v>117</v>
      </c>
      <c r="K857" s="53">
        <v>15942020</v>
      </c>
      <c r="L857" s="55">
        <v>44403</v>
      </c>
      <c r="M857" s="144">
        <v>304387814</v>
      </c>
      <c r="N857" s="57">
        <v>0</v>
      </c>
      <c r="O857" s="88">
        <v>304387814</v>
      </c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  <c r="AA857" s="58"/>
      <c r="AB857" s="58"/>
      <c r="AC857" s="58"/>
      <c r="AD857" s="58"/>
      <c r="AE857" s="58"/>
      <c r="AF857" s="58"/>
      <c r="AG857" s="58"/>
      <c r="AH857" s="58"/>
      <c r="AI857" s="58"/>
      <c r="AJ857" s="58"/>
      <c r="AK857" s="58"/>
      <c r="AL857" s="58">
        <v>16161</v>
      </c>
      <c r="AM857" s="58">
        <v>198729380</v>
      </c>
      <c r="AN857" s="59">
        <f t="shared" si="103"/>
        <v>198729380</v>
      </c>
      <c r="AO857" s="60"/>
      <c r="AP857" s="61"/>
      <c r="AQ857" s="62">
        <f t="shared" si="104"/>
        <v>105658434</v>
      </c>
      <c r="AR857" s="146" t="s">
        <v>714</v>
      </c>
      <c r="AS857" s="21" t="s">
        <v>715</v>
      </c>
      <c r="AT857" s="21" t="s">
        <v>716</v>
      </c>
      <c r="AU857" s="64"/>
    </row>
    <row r="858" spans="1:53" ht="15" customHeight="1" x14ac:dyDescent="0.2">
      <c r="A858" s="53" t="s">
        <v>943</v>
      </c>
      <c r="B858" s="53" t="s">
        <v>944</v>
      </c>
      <c r="C858" s="53" t="s">
        <v>125</v>
      </c>
      <c r="D858" s="53" t="s">
        <v>549</v>
      </c>
      <c r="E858" s="53" t="s">
        <v>90</v>
      </c>
      <c r="F858" s="53">
        <v>899999115</v>
      </c>
      <c r="G858" s="53" t="s">
        <v>720</v>
      </c>
      <c r="H858" s="142">
        <v>3544</v>
      </c>
      <c r="I858" s="173">
        <v>10604</v>
      </c>
      <c r="J858" s="53" t="s">
        <v>117</v>
      </c>
      <c r="K858" s="53">
        <v>15942020</v>
      </c>
      <c r="L858" s="55">
        <v>44403</v>
      </c>
      <c r="M858" s="144">
        <v>68785000</v>
      </c>
      <c r="N858" s="57">
        <v>0</v>
      </c>
      <c r="O858" s="88">
        <v>68785000</v>
      </c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  <c r="AA858" s="58"/>
      <c r="AB858" s="58"/>
      <c r="AC858" s="58"/>
      <c r="AD858" s="58"/>
      <c r="AE858" s="58"/>
      <c r="AF858" s="58"/>
      <c r="AG858" s="58"/>
      <c r="AH858" s="58"/>
      <c r="AI858" s="58"/>
      <c r="AJ858" s="58"/>
      <c r="AK858" s="58"/>
      <c r="AL858" s="58">
        <v>16161</v>
      </c>
      <c r="AM858" s="58">
        <v>68785000</v>
      </c>
      <c r="AN858" s="59">
        <f t="shared" si="103"/>
        <v>68785000</v>
      </c>
      <c r="AO858" s="60"/>
      <c r="AP858" s="61"/>
      <c r="AQ858" s="62">
        <f t="shared" si="104"/>
        <v>0</v>
      </c>
      <c r="AR858" s="146" t="s">
        <v>714</v>
      </c>
      <c r="AS858" s="21" t="s">
        <v>793</v>
      </c>
      <c r="AT858" s="21" t="s">
        <v>794</v>
      </c>
      <c r="AU858" s="64"/>
    </row>
    <row r="859" spans="1:53" ht="15" customHeight="1" x14ac:dyDescent="0.2">
      <c r="A859" s="53" t="s">
        <v>943</v>
      </c>
      <c r="B859" s="53" t="s">
        <v>944</v>
      </c>
      <c r="C859" s="53" t="s">
        <v>125</v>
      </c>
      <c r="D859" s="53" t="s">
        <v>89</v>
      </c>
      <c r="E859" s="53" t="s">
        <v>90</v>
      </c>
      <c r="F859" s="53">
        <v>830014277</v>
      </c>
      <c r="G859" s="53" t="s">
        <v>946</v>
      </c>
      <c r="H859" s="172">
        <v>3259</v>
      </c>
      <c r="I859" s="173">
        <v>10645</v>
      </c>
      <c r="J859" s="53" t="s">
        <v>745</v>
      </c>
      <c r="K859" s="53">
        <v>1852</v>
      </c>
      <c r="L859" s="55">
        <v>44560</v>
      </c>
      <c r="M859" s="144">
        <v>1000000000</v>
      </c>
      <c r="N859" s="57">
        <v>0</v>
      </c>
      <c r="O859" s="88">
        <v>1000000000</v>
      </c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  <c r="AA859" s="58"/>
      <c r="AB859" s="58"/>
      <c r="AC859" s="58"/>
      <c r="AD859" s="58">
        <v>8403</v>
      </c>
      <c r="AE859" s="58">
        <v>1000000000</v>
      </c>
      <c r="AF859" s="58"/>
      <c r="AG859" s="58"/>
      <c r="AH859" s="58"/>
      <c r="AI859" s="58"/>
      <c r="AJ859" s="58"/>
      <c r="AK859" s="58"/>
      <c r="AL859" s="58"/>
      <c r="AM859" s="58"/>
      <c r="AN859" s="59">
        <f t="shared" si="103"/>
        <v>1000000000</v>
      </c>
      <c r="AO859" s="60"/>
      <c r="AP859" s="61"/>
      <c r="AQ859" s="62">
        <f t="shared" si="104"/>
        <v>0</v>
      </c>
      <c r="AR859" s="146" t="s">
        <v>714</v>
      </c>
      <c r="AS859" s="21" t="s">
        <v>114</v>
      </c>
      <c r="AT859" s="21" t="s">
        <v>722</v>
      </c>
      <c r="AU859" s="64"/>
    </row>
    <row r="860" spans="1:53" ht="15" customHeight="1" x14ac:dyDescent="0.2">
      <c r="A860" s="53" t="s">
        <v>943</v>
      </c>
      <c r="B860" s="53" t="s">
        <v>944</v>
      </c>
      <c r="C860" s="53" t="s">
        <v>125</v>
      </c>
      <c r="D860" s="53" t="s">
        <v>89</v>
      </c>
      <c r="E860" s="53" t="s">
        <v>90</v>
      </c>
      <c r="F860" s="53">
        <v>830014277</v>
      </c>
      <c r="G860" s="53" t="s">
        <v>946</v>
      </c>
      <c r="H860" s="148">
        <v>3259</v>
      </c>
      <c r="I860" s="173">
        <v>10645</v>
      </c>
      <c r="J860" s="53" t="s">
        <v>745</v>
      </c>
      <c r="K860" s="53">
        <v>1852</v>
      </c>
      <c r="L860" s="55">
        <v>44560</v>
      </c>
      <c r="M860" s="144">
        <v>90000000</v>
      </c>
      <c r="N860" s="57">
        <v>0</v>
      </c>
      <c r="O860" s="88">
        <v>90000000</v>
      </c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  <c r="AA860" s="58"/>
      <c r="AB860" s="58"/>
      <c r="AC860" s="58"/>
      <c r="AD860" s="58">
        <v>8403</v>
      </c>
      <c r="AE860" s="58">
        <v>90000000</v>
      </c>
      <c r="AF860" s="58"/>
      <c r="AG860" s="58"/>
      <c r="AH860" s="58"/>
      <c r="AI860" s="58"/>
      <c r="AJ860" s="58"/>
      <c r="AK860" s="58"/>
      <c r="AL860" s="58"/>
      <c r="AM860" s="58"/>
      <c r="AN860" s="59">
        <f t="shared" si="103"/>
        <v>90000000</v>
      </c>
      <c r="AO860" s="60"/>
      <c r="AP860" s="61"/>
      <c r="AQ860" s="62">
        <f t="shared" si="104"/>
        <v>0</v>
      </c>
      <c r="AR860" s="146" t="s">
        <v>714</v>
      </c>
      <c r="AS860" s="21" t="s">
        <v>715</v>
      </c>
      <c r="AT860" s="21" t="s">
        <v>716</v>
      </c>
      <c r="AU860" s="64"/>
    </row>
    <row r="861" spans="1:53" s="125" customFormat="1" ht="17.25" customHeight="1" x14ac:dyDescent="0.2">
      <c r="A861" s="66" t="str">
        <f>+A860</f>
        <v>3-03-001-16-01-17-7899-00</v>
      </c>
      <c r="B861" s="66" t="str">
        <f>+B860</f>
        <v>Fortalecimiento y Modernizacion de la Infraestructura tecnologica de la Universidad Distrital Francisco Jose de Caldas</v>
      </c>
      <c r="C861" s="66"/>
      <c r="D861" s="66"/>
      <c r="E861" s="66"/>
      <c r="F861" s="66"/>
      <c r="G861" s="66"/>
      <c r="H861" s="67"/>
      <c r="I861" s="68"/>
      <c r="J861" s="66"/>
      <c r="K861" s="66"/>
      <c r="L861" s="69"/>
      <c r="M861" s="70"/>
      <c r="N861" s="71" t="str">
        <f>+B861</f>
        <v>Fortalecimiento y Modernizacion de la Infraestructura tecnologica de la Universidad Distrital Francisco Jose de Caldas</v>
      </c>
      <c r="O861" s="72">
        <f>SUM(O854:O860)</f>
        <v>2937275336</v>
      </c>
      <c r="P861" s="72">
        <f t="shared" ref="P861:AQ861" si="106">SUM(P854:P860)</f>
        <v>0</v>
      </c>
      <c r="Q861" s="72">
        <f t="shared" si="106"/>
        <v>0</v>
      </c>
      <c r="R861" s="72">
        <f t="shared" si="106"/>
        <v>0</v>
      </c>
      <c r="S861" s="72">
        <f t="shared" si="106"/>
        <v>0</v>
      </c>
      <c r="T861" s="72">
        <f t="shared" si="106"/>
        <v>0</v>
      </c>
      <c r="U861" s="72">
        <f t="shared" si="106"/>
        <v>0</v>
      </c>
      <c r="V861" s="72">
        <f t="shared" si="106"/>
        <v>0</v>
      </c>
      <c r="W861" s="72">
        <f t="shared" si="106"/>
        <v>0</v>
      </c>
      <c r="X861" s="72">
        <f t="shared" si="106"/>
        <v>0</v>
      </c>
      <c r="Y861" s="72">
        <f t="shared" si="106"/>
        <v>0</v>
      </c>
      <c r="Z861" s="72">
        <f t="shared" si="106"/>
        <v>5952</v>
      </c>
      <c r="AA861" s="72">
        <f t="shared" si="106"/>
        <v>240517652</v>
      </c>
      <c r="AB861" s="72">
        <f t="shared" si="106"/>
        <v>0</v>
      </c>
      <c r="AC861" s="72">
        <f t="shared" si="106"/>
        <v>0</v>
      </c>
      <c r="AD861" s="72">
        <f t="shared" si="106"/>
        <v>16806</v>
      </c>
      <c r="AE861" s="72">
        <f t="shared" si="106"/>
        <v>1090000000</v>
      </c>
      <c r="AF861" s="72">
        <f t="shared" si="106"/>
        <v>9621</v>
      </c>
      <c r="AG861" s="72">
        <f t="shared" si="106"/>
        <v>208066740</v>
      </c>
      <c r="AH861" s="72">
        <f t="shared" si="106"/>
        <v>0</v>
      </c>
      <c r="AI861" s="72">
        <f t="shared" si="106"/>
        <v>0</v>
      </c>
      <c r="AJ861" s="72">
        <f t="shared" si="106"/>
        <v>0</v>
      </c>
      <c r="AK861" s="72">
        <f t="shared" si="106"/>
        <v>0</v>
      </c>
      <c r="AL861" s="72">
        <f t="shared" si="106"/>
        <v>64798</v>
      </c>
      <c r="AM861" s="72">
        <f t="shared" si="106"/>
        <v>1293032510</v>
      </c>
      <c r="AN861" s="72">
        <f t="shared" si="106"/>
        <v>2831616902</v>
      </c>
      <c r="AO861" s="72">
        <f t="shared" si="106"/>
        <v>0</v>
      </c>
      <c r="AP861" s="72">
        <f t="shared" si="106"/>
        <v>0</v>
      </c>
      <c r="AQ861" s="72">
        <f t="shared" si="106"/>
        <v>105658434</v>
      </c>
      <c r="AR861" s="63"/>
      <c r="AT861" s="130"/>
      <c r="AU861" s="64"/>
      <c r="AW861" s="21"/>
      <c r="AX861" s="21"/>
      <c r="AY861" s="21"/>
    </row>
    <row r="862" spans="1:53" ht="15" customHeight="1" x14ac:dyDescent="0.2">
      <c r="A862" s="53" t="s">
        <v>947</v>
      </c>
      <c r="B862" s="53" t="s">
        <v>948</v>
      </c>
      <c r="C862" s="53" t="s">
        <v>54</v>
      </c>
      <c r="D862" s="53" t="s">
        <v>43</v>
      </c>
      <c r="E862" s="53" t="s">
        <v>44</v>
      </c>
      <c r="F862" s="53">
        <v>1013677336</v>
      </c>
      <c r="G862" s="53" t="s">
        <v>949</v>
      </c>
      <c r="H862" s="148">
        <v>1661</v>
      </c>
      <c r="I862" s="94">
        <v>4474</v>
      </c>
      <c r="J862" s="53" t="s">
        <v>92</v>
      </c>
      <c r="K862" s="53">
        <v>1212</v>
      </c>
      <c r="L862" s="55">
        <v>44356</v>
      </c>
      <c r="M862" s="144">
        <v>24530202</v>
      </c>
      <c r="N862" s="57">
        <v>18170520</v>
      </c>
      <c r="O862" s="88">
        <v>6359682</v>
      </c>
      <c r="P862" s="58"/>
      <c r="Q862" s="58"/>
      <c r="R862" s="58"/>
      <c r="S862" s="58"/>
      <c r="T862" s="58"/>
      <c r="U862" s="58"/>
      <c r="V862" s="58" t="s">
        <v>950</v>
      </c>
      <c r="W862" s="58">
        <f>2725578+1998757</f>
        <v>4724335</v>
      </c>
      <c r="X862" s="58"/>
      <c r="Y862" s="58"/>
      <c r="Z862" s="58"/>
      <c r="AA862" s="58"/>
      <c r="AB862" s="58"/>
      <c r="AC862" s="58"/>
      <c r="AD862" s="58"/>
      <c r="AE862" s="58"/>
      <c r="AF862" s="58"/>
      <c r="AG862" s="58"/>
      <c r="AH862" s="58"/>
      <c r="AI862" s="58"/>
      <c r="AJ862" s="58"/>
      <c r="AK862" s="58"/>
      <c r="AL862" s="58"/>
      <c r="AM862" s="58"/>
      <c r="AN862" s="59">
        <f t="shared" si="103"/>
        <v>4724335</v>
      </c>
      <c r="AO862" s="60"/>
      <c r="AP862" s="61"/>
      <c r="AQ862" s="62">
        <f t="shared" si="104"/>
        <v>1635347</v>
      </c>
      <c r="AR862" s="146" t="s">
        <v>714</v>
      </c>
      <c r="AS862" s="21" t="s">
        <v>715</v>
      </c>
      <c r="AT862" s="21" t="s">
        <v>716</v>
      </c>
      <c r="AU862" s="64"/>
    </row>
    <row r="863" spans="1:53" ht="15" customHeight="1" x14ac:dyDescent="0.2">
      <c r="A863" s="53" t="s">
        <v>947</v>
      </c>
      <c r="B863" s="53" t="s">
        <v>948</v>
      </c>
      <c r="C863" s="53" t="s">
        <v>54</v>
      </c>
      <c r="D863" s="53" t="s">
        <v>43</v>
      </c>
      <c r="E863" s="53" t="s">
        <v>44</v>
      </c>
      <c r="F863" s="53">
        <v>1073236746</v>
      </c>
      <c r="G863" s="53" t="s">
        <v>951</v>
      </c>
      <c r="H863" s="148">
        <v>1666</v>
      </c>
      <c r="I863" s="94">
        <v>4475</v>
      </c>
      <c r="J863" s="53" t="s">
        <v>92</v>
      </c>
      <c r="K863" s="53">
        <v>1208</v>
      </c>
      <c r="L863" s="55">
        <v>44356</v>
      </c>
      <c r="M863" s="144">
        <v>37612980</v>
      </c>
      <c r="N863" s="57">
        <v>27862133</v>
      </c>
      <c r="O863" s="88">
        <v>9750847</v>
      </c>
      <c r="P863" s="58"/>
      <c r="Q863" s="58"/>
      <c r="R863" s="58">
        <v>236</v>
      </c>
      <c r="S863" s="58">
        <v>4179220</v>
      </c>
      <c r="T863" s="58">
        <v>1772</v>
      </c>
      <c r="U863" s="58">
        <v>4179220</v>
      </c>
      <c r="V863" s="58">
        <v>2926</v>
      </c>
      <c r="W863" s="58">
        <v>1392407</v>
      </c>
      <c r="X863" s="58"/>
      <c r="Y863" s="58"/>
      <c r="Z863" s="58"/>
      <c r="AA863" s="58"/>
      <c r="AB863" s="58"/>
      <c r="AC863" s="58"/>
      <c r="AD863" s="58"/>
      <c r="AE863" s="58"/>
      <c r="AF863" s="58"/>
      <c r="AG863" s="58"/>
      <c r="AH863" s="58"/>
      <c r="AI863" s="58"/>
      <c r="AJ863" s="58"/>
      <c r="AK863" s="58"/>
      <c r="AL863" s="58"/>
      <c r="AM863" s="58"/>
      <c r="AN863" s="59">
        <f t="shared" si="103"/>
        <v>9750847</v>
      </c>
      <c r="AO863" s="60"/>
      <c r="AP863" s="61"/>
      <c r="AQ863" s="62">
        <f t="shared" si="104"/>
        <v>0</v>
      </c>
      <c r="AR863" s="146" t="s">
        <v>714</v>
      </c>
      <c r="AS863" s="21" t="s">
        <v>715</v>
      </c>
      <c r="AT863" s="21" t="s">
        <v>716</v>
      </c>
      <c r="AU863" s="64"/>
      <c r="BA863" s="98"/>
    </row>
    <row r="864" spans="1:53" ht="15" customHeight="1" x14ac:dyDescent="0.2">
      <c r="A864" s="53" t="s">
        <v>947</v>
      </c>
      <c r="B864" s="53" t="s">
        <v>948</v>
      </c>
      <c r="C864" s="53" t="s">
        <v>54</v>
      </c>
      <c r="D864" s="53" t="s">
        <v>43</v>
      </c>
      <c r="E864" s="53" t="s">
        <v>44</v>
      </c>
      <c r="F864" s="53">
        <v>1030626920</v>
      </c>
      <c r="G864" s="53" t="s">
        <v>952</v>
      </c>
      <c r="H864" s="148">
        <v>1652</v>
      </c>
      <c r="I864" s="94">
        <v>4496</v>
      </c>
      <c r="J864" s="53" t="s">
        <v>92</v>
      </c>
      <c r="K864" s="53">
        <v>1218</v>
      </c>
      <c r="L864" s="55">
        <v>44358</v>
      </c>
      <c r="M864" s="144">
        <v>37612980</v>
      </c>
      <c r="N864" s="57">
        <v>27164930</v>
      </c>
      <c r="O864" s="88">
        <v>10448050</v>
      </c>
      <c r="P864" s="58"/>
      <c r="Q864" s="58"/>
      <c r="R864" s="58">
        <v>232</v>
      </c>
      <c r="S864" s="58">
        <v>4179220</v>
      </c>
      <c r="T864" s="58">
        <v>1768</v>
      </c>
      <c r="U864" s="58">
        <v>4179220</v>
      </c>
      <c r="V864" s="58">
        <v>2922</v>
      </c>
      <c r="W864" s="58">
        <v>2089610</v>
      </c>
      <c r="X864" s="58"/>
      <c r="Y864" s="58"/>
      <c r="Z864" s="58"/>
      <c r="AA864" s="58"/>
      <c r="AB864" s="58"/>
      <c r="AC864" s="58"/>
      <c r="AD864" s="58"/>
      <c r="AE864" s="58"/>
      <c r="AF864" s="58"/>
      <c r="AG864" s="58"/>
      <c r="AH864" s="58"/>
      <c r="AI864" s="58"/>
      <c r="AJ864" s="58"/>
      <c r="AK864" s="58"/>
      <c r="AL864" s="58"/>
      <c r="AM864" s="58"/>
      <c r="AN864" s="59">
        <f t="shared" si="103"/>
        <v>10448050</v>
      </c>
      <c r="AO864" s="60"/>
      <c r="AP864" s="61"/>
      <c r="AQ864" s="62">
        <f t="shared" si="104"/>
        <v>0</v>
      </c>
      <c r="AR864" s="146" t="s">
        <v>714</v>
      </c>
      <c r="AS864" s="21" t="s">
        <v>715</v>
      </c>
      <c r="AT864" s="21" t="s">
        <v>716</v>
      </c>
      <c r="AU864" s="64"/>
      <c r="BA864" s="98"/>
    </row>
    <row r="865" spans="1:53" ht="15" customHeight="1" x14ac:dyDescent="0.2">
      <c r="A865" s="53" t="s">
        <v>947</v>
      </c>
      <c r="B865" s="53" t="s">
        <v>948</v>
      </c>
      <c r="C865" s="53" t="s">
        <v>54</v>
      </c>
      <c r="D865" s="53" t="s">
        <v>43</v>
      </c>
      <c r="E865" s="53" t="s">
        <v>44</v>
      </c>
      <c r="F865" s="53">
        <v>1030678110</v>
      </c>
      <c r="G865" s="53" t="s">
        <v>953</v>
      </c>
      <c r="H865" s="148">
        <v>1656</v>
      </c>
      <c r="I865" s="94">
        <v>4497</v>
      </c>
      <c r="J865" s="53" t="s">
        <v>92</v>
      </c>
      <c r="K865" s="53">
        <v>1220</v>
      </c>
      <c r="L865" s="55">
        <v>44358</v>
      </c>
      <c r="M865" s="144">
        <v>37612980</v>
      </c>
      <c r="N865" s="57">
        <v>26468393</v>
      </c>
      <c r="O865" s="88">
        <v>11144587</v>
      </c>
      <c r="P865" s="58"/>
      <c r="Q865" s="58"/>
      <c r="R865" s="58">
        <v>231</v>
      </c>
      <c r="S865" s="58">
        <v>4179220</v>
      </c>
      <c r="T865" s="58">
        <v>1767</v>
      </c>
      <c r="U865" s="58">
        <v>4179220</v>
      </c>
      <c r="V865" s="58">
        <v>2921</v>
      </c>
      <c r="W865" s="58">
        <v>2786147</v>
      </c>
      <c r="X865" s="58"/>
      <c r="Y865" s="58"/>
      <c r="Z865" s="58"/>
      <c r="AA865" s="58"/>
      <c r="AB865" s="58"/>
      <c r="AC865" s="58"/>
      <c r="AD865" s="58"/>
      <c r="AE865" s="58"/>
      <c r="AF865" s="58"/>
      <c r="AG865" s="58"/>
      <c r="AH865" s="58"/>
      <c r="AI865" s="58"/>
      <c r="AJ865" s="58"/>
      <c r="AK865" s="58"/>
      <c r="AL865" s="58"/>
      <c r="AM865" s="58"/>
      <c r="AN865" s="59">
        <f t="shared" si="103"/>
        <v>11144587</v>
      </c>
      <c r="AO865" s="60"/>
      <c r="AP865" s="61"/>
      <c r="AQ865" s="62">
        <f t="shared" si="104"/>
        <v>0</v>
      </c>
      <c r="AR865" s="146" t="s">
        <v>714</v>
      </c>
      <c r="AS865" s="21" t="s">
        <v>715</v>
      </c>
      <c r="AT865" s="21" t="s">
        <v>716</v>
      </c>
      <c r="AU865" s="64"/>
      <c r="BA865" s="98"/>
    </row>
    <row r="866" spans="1:53" ht="15" customHeight="1" x14ac:dyDescent="0.2">
      <c r="A866" s="53" t="s">
        <v>947</v>
      </c>
      <c r="B866" s="53" t="s">
        <v>948</v>
      </c>
      <c r="C866" s="53" t="s">
        <v>54</v>
      </c>
      <c r="D866" s="53" t="s">
        <v>43</v>
      </c>
      <c r="E866" s="53" t="s">
        <v>44</v>
      </c>
      <c r="F866" s="53">
        <v>1118559031</v>
      </c>
      <c r="G866" s="53" t="s">
        <v>954</v>
      </c>
      <c r="H866" s="148">
        <v>1653</v>
      </c>
      <c r="I866" s="94">
        <v>4499</v>
      </c>
      <c r="J866" s="53" t="s">
        <v>92</v>
      </c>
      <c r="K866" s="53">
        <v>1215</v>
      </c>
      <c r="L866" s="55">
        <v>44358</v>
      </c>
      <c r="M866" s="144">
        <v>37612980</v>
      </c>
      <c r="N866" s="57">
        <v>25214627</v>
      </c>
      <c r="O866" s="88">
        <v>12398353</v>
      </c>
      <c r="P866" s="58"/>
      <c r="Q866" s="58"/>
      <c r="R866" s="58">
        <v>234</v>
      </c>
      <c r="S866" s="58">
        <v>1950303</v>
      </c>
      <c r="T866" s="58">
        <v>1770</v>
      </c>
      <c r="U866" s="58">
        <v>4179220</v>
      </c>
      <c r="V866" s="58">
        <v>2924</v>
      </c>
      <c r="W866" s="58">
        <v>4179220</v>
      </c>
      <c r="X866" s="58">
        <v>4291</v>
      </c>
      <c r="Y866" s="58">
        <v>1950303</v>
      </c>
      <c r="Z866" s="58"/>
      <c r="AA866" s="58"/>
      <c r="AB866" s="58"/>
      <c r="AC866" s="58"/>
      <c r="AD866" s="58"/>
      <c r="AE866" s="58"/>
      <c r="AF866" s="58"/>
      <c r="AG866" s="58"/>
      <c r="AH866" s="58"/>
      <c r="AI866" s="58"/>
      <c r="AJ866" s="58"/>
      <c r="AK866" s="58"/>
      <c r="AL866" s="58"/>
      <c r="AM866" s="58"/>
      <c r="AN866" s="59">
        <f t="shared" si="103"/>
        <v>12259046</v>
      </c>
      <c r="AO866" s="60"/>
      <c r="AP866" s="61"/>
      <c r="AQ866" s="62">
        <f t="shared" si="104"/>
        <v>139307</v>
      </c>
      <c r="AR866" s="146" t="s">
        <v>714</v>
      </c>
      <c r="AS866" s="21" t="s">
        <v>715</v>
      </c>
      <c r="AT866" s="21" t="s">
        <v>716</v>
      </c>
      <c r="AU866" s="64"/>
      <c r="BA866" s="98"/>
    </row>
    <row r="867" spans="1:53" ht="15" customHeight="1" x14ac:dyDescent="0.2">
      <c r="A867" s="53" t="s">
        <v>947</v>
      </c>
      <c r="B867" s="53" t="s">
        <v>948</v>
      </c>
      <c r="C867" s="53" t="s">
        <v>54</v>
      </c>
      <c r="D867" s="53" t="s">
        <v>43</v>
      </c>
      <c r="E867" s="53" t="s">
        <v>44</v>
      </c>
      <c r="F867" s="53">
        <v>1024470059</v>
      </c>
      <c r="G867" s="53" t="s">
        <v>955</v>
      </c>
      <c r="H867" s="148">
        <v>1676</v>
      </c>
      <c r="I867" s="94">
        <v>4501</v>
      </c>
      <c r="J867" s="53" t="s">
        <v>92</v>
      </c>
      <c r="K867" s="53">
        <v>1223</v>
      </c>
      <c r="L867" s="55">
        <v>44358</v>
      </c>
      <c r="M867" s="144">
        <v>37612980</v>
      </c>
      <c r="N867" s="57">
        <v>27164930</v>
      </c>
      <c r="O867" s="88">
        <v>10448050</v>
      </c>
      <c r="P867" s="58"/>
      <c r="Q867" s="58"/>
      <c r="R867" s="58">
        <v>230</v>
      </c>
      <c r="S867" s="58">
        <v>4179220</v>
      </c>
      <c r="T867" s="58">
        <v>1766</v>
      </c>
      <c r="U867" s="58">
        <v>4179220</v>
      </c>
      <c r="V867" s="58">
        <v>2920</v>
      </c>
      <c r="W867" s="58">
        <v>2089610</v>
      </c>
      <c r="X867" s="58"/>
      <c r="Y867" s="58"/>
      <c r="Z867" s="58"/>
      <c r="AA867" s="58"/>
      <c r="AB867" s="58"/>
      <c r="AC867" s="58"/>
      <c r="AD867" s="58"/>
      <c r="AE867" s="58"/>
      <c r="AF867" s="58"/>
      <c r="AG867" s="58"/>
      <c r="AH867" s="58"/>
      <c r="AI867" s="58"/>
      <c r="AJ867" s="58"/>
      <c r="AK867" s="58"/>
      <c r="AL867" s="58"/>
      <c r="AM867" s="58"/>
      <c r="AN867" s="59">
        <f t="shared" si="103"/>
        <v>10448050</v>
      </c>
      <c r="AO867" s="60"/>
      <c r="AP867" s="61"/>
      <c r="AQ867" s="62">
        <f t="shared" si="104"/>
        <v>0</v>
      </c>
      <c r="AR867" s="146" t="s">
        <v>714</v>
      </c>
      <c r="AS867" s="21" t="s">
        <v>769</v>
      </c>
      <c r="AT867" s="21" t="s">
        <v>770</v>
      </c>
      <c r="AU867" s="64"/>
      <c r="BA867" s="98"/>
    </row>
    <row r="868" spans="1:53" ht="15" customHeight="1" x14ac:dyDescent="0.2">
      <c r="A868" s="53" t="s">
        <v>947</v>
      </c>
      <c r="B868" s="53" t="s">
        <v>948</v>
      </c>
      <c r="C868" s="53" t="s">
        <v>54</v>
      </c>
      <c r="D868" s="53" t="s">
        <v>43</v>
      </c>
      <c r="E868" s="53" t="s">
        <v>44</v>
      </c>
      <c r="F868" s="53">
        <v>51914734</v>
      </c>
      <c r="G868" s="53" t="s">
        <v>956</v>
      </c>
      <c r="H868" s="148">
        <v>1651</v>
      </c>
      <c r="I868" s="94">
        <v>4507</v>
      </c>
      <c r="J868" s="53" t="s">
        <v>92</v>
      </c>
      <c r="K868" s="53">
        <v>1219</v>
      </c>
      <c r="L868" s="55">
        <v>44362</v>
      </c>
      <c r="M868" s="144">
        <v>47430000</v>
      </c>
      <c r="N868" s="57">
        <v>34255000</v>
      </c>
      <c r="O868" s="88">
        <v>13175000</v>
      </c>
      <c r="P868" s="58"/>
      <c r="Q868" s="58"/>
      <c r="R868" s="58">
        <v>235</v>
      </c>
      <c r="S868" s="58">
        <v>5270000</v>
      </c>
      <c r="T868" s="58">
        <v>1771</v>
      </c>
      <c r="U868" s="58">
        <v>5270000</v>
      </c>
      <c r="V868" s="58">
        <v>2925</v>
      </c>
      <c r="W868" s="58">
        <v>2635000</v>
      </c>
      <c r="X868" s="58"/>
      <c r="Y868" s="58"/>
      <c r="Z868" s="58"/>
      <c r="AA868" s="58"/>
      <c r="AB868" s="58"/>
      <c r="AC868" s="58"/>
      <c r="AD868" s="58"/>
      <c r="AE868" s="58"/>
      <c r="AF868" s="58"/>
      <c r="AG868" s="58"/>
      <c r="AH868" s="58"/>
      <c r="AI868" s="58"/>
      <c r="AJ868" s="58"/>
      <c r="AK868" s="58"/>
      <c r="AL868" s="58"/>
      <c r="AM868" s="58"/>
      <c r="AN868" s="59">
        <f t="shared" si="103"/>
        <v>13175000</v>
      </c>
      <c r="AO868" s="60"/>
      <c r="AP868" s="61"/>
      <c r="AQ868" s="62">
        <f t="shared" si="104"/>
        <v>0</v>
      </c>
      <c r="AR868" s="146" t="s">
        <v>714</v>
      </c>
      <c r="AS868" s="21" t="s">
        <v>715</v>
      </c>
      <c r="AT868" s="21" t="s">
        <v>716</v>
      </c>
      <c r="AU868" s="64"/>
      <c r="BA868" s="98"/>
    </row>
    <row r="869" spans="1:53" ht="15" customHeight="1" x14ac:dyDescent="0.2">
      <c r="A869" s="53" t="s">
        <v>947</v>
      </c>
      <c r="B869" s="53" t="s">
        <v>948</v>
      </c>
      <c r="C869" s="53" t="s">
        <v>54</v>
      </c>
      <c r="D869" s="53" t="s">
        <v>43</v>
      </c>
      <c r="E869" s="53" t="s">
        <v>44</v>
      </c>
      <c r="F869" s="53">
        <v>80808988</v>
      </c>
      <c r="G869" s="53" t="s">
        <v>957</v>
      </c>
      <c r="H869" s="148">
        <v>1650</v>
      </c>
      <c r="I869" s="94">
        <v>4522</v>
      </c>
      <c r="J869" s="53" t="s">
        <v>92</v>
      </c>
      <c r="K869" s="53">
        <v>1222</v>
      </c>
      <c r="L869" s="55">
        <v>44364</v>
      </c>
      <c r="M869" s="144">
        <v>37612980</v>
      </c>
      <c r="N869" s="57">
        <v>27025623</v>
      </c>
      <c r="O869" s="88">
        <v>10587357</v>
      </c>
      <c r="P869" s="58"/>
      <c r="Q869" s="58"/>
      <c r="R869" s="58">
        <v>237</v>
      </c>
      <c r="S869" s="58">
        <v>4179220</v>
      </c>
      <c r="T869" s="58">
        <v>1773</v>
      </c>
      <c r="U869" s="58">
        <v>4179220</v>
      </c>
      <c r="V869" s="58">
        <v>2927</v>
      </c>
      <c r="W869" s="58">
        <v>2228917</v>
      </c>
      <c r="X869" s="58"/>
      <c r="Y869" s="58"/>
      <c r="Z869" s="58"/>
      <c r="AA869" s="58"/>
      <c r="AB869" s="58"/>
      <c r="AC869" s="58"/>
      <c r="AD869" s="58"/>
      <c r="AE869" s="58"/>
      <c r="AF869" s="58"/>
      <c r="AG869" s="58"/>
      <c r="AH869" s="58"/>
      <c r="AI869" s="58"/>
      <c r="AJ869" s="58"/>
      <c r="AK869" s="58"/>
      <c r="AL869" s="58"/>
      <c r="AM869" s="58"/>
      <c r="AN869" s="59">
        <f t="shared" si="103"/>
        <v>10587357</v>
      </c>
      <c r="AO869" s="60"/>
      <c r="AP869" s="61"/>
      <c r="AQ869" s="62">
        <f t="shared" si="104"/>
        <v>0</v>
      </c>
      <c r="AR869" s="146" t="s">
        <v>714</v>
      </c>
      <c r="AS869" s="21" t="s">
        <v>715</v>
      </c>
      <c r="AT869" s="21" t="s">
        <v>716</v>
      </c>
      <c r="AU869" s="64"/>
      <c r="BA869" s="98"/>
    </row>
    <row r="870" spans="1:53" ht="15" customHeight="1" x14ac:dyDescent="0.2">
      <c r="A870" s="53" t="s">
        <v>947</v>
      </c>
      <c r="B870" s="53" t="s">
        <v>948</v>
      </c>
      <c r="C870" s="53" t="s">
        <v>54</v>
      </c>
      <c r="D870" s="53" t="s">
        <v>43</v>
      </c>
      <c r="E870" s="53" t="s">
        <v>44</v>
      </c>
      <c r="F870" s="53">
        <v>1018469206</v>
      </c>
      <c r="G870" s="53" t="s">
        <v>958</v>
      </c>
      <c r="H870" s="148">
        <v>1655</v>
      </c>
      <c r="I870" s="94">
        <v>4551</v>
      </c>
      <c r="J870" s="53" t="s">
        <v>92</v>
      </c>
      <c r="K870" s="53">
        <v>1264</v>
      </c>
      <c r="L870" s="55">
        <v>44369</v>
      </c>
      <c r="M870" s="144">
        <v>37612980</v>
      </c>
      <c r="N870" s="57">
        <v>26329086</v>
      </c>
      <c r="O870" s="88">
        <v>11283894</v>
      </c>
      <c r="P870" s="58"/>
      <c r="Q870" s="58"/>
      <c r="R870" s="58">
        <v>229</v>
      </c>
      <c r="S870" s="58">
        <v>4179220</v>
      </c>
      <c r="T870" s="58">
        <v>1765</v>
      </c>
      <c r="U870" s="58">
        <v>4179220</v>
      </c>
      <c r="V870" s="58">
        <v>2919</v>
      </c>
      <c r="W870" s="58">
        <v>2925454</v>
      </c>
      <c r="X870" s="58"/>
      <c r="Y870" s="58"/>
      <c r="Z870" s="58"/>
      <c r="AA870" s="58"/>
      <c r="AB870" s="58"/>
      <c r="AC870" s="58"/>
      <c r="AD870" s="58"/>
      <c r="AE870" s="58"/>
      <c r="AF870" s="58"/>
      <c r="AG870" s="58"/>
      <c r="AH870" s="58"/>
      <c r="AI870" s="58"/>
      <c r="AJ870" s="58"/>
      <c r="AK870" s="58"/>
      <c r="AL870" s="58"/>
      <c r="AM870" s="58"/>
      <c r="AN870" s="59">
        <f t="shared" si="103"/>
        <v>11283894</v>
      </c>
      <c r="AO870" s="60"/>
      <c r="AP870" s="61"/>
      <c r="AQ870" s="62">
        <f t="shared" si="104"/>
        <v>0</v>
      </c>
      <c r="AR870" s="146" t="s">
        <v>714</v>
      </c>
      <c r="AS870" s="21" t="s">
        <v>715</v>
      </c>
      <c r="AT870" s="21" t="s">
        <v>716</v>
      </c>
      <c r="AU870" s="64"/>
      <c r="BA870" s="98"/>
    </row>
    <row r="871" spans="1:53" ht="15" customHeight="1" x14ac:dyDescent="0.2">
      <c r="A871" s="53" t="s">
        <v>947</v>
      </c>
      <c r="B871" s="53" t="s">
        <v>948</v>
      </c>
      <c r="C871" s="53" t="s">
        <v>54</v>
      </c>
      <c r="D871" s="53" t="s">
        <v>43</v>
      </c>
      <c r="E871" s="53" t="s">
        <v>44</v>
      </c>
      <c r="F871" s="53">
        <v>1014294957</v>
      </c>
      <c r="G871" s="53" t="s">
        <v>959</v>
      </c>
      <c r="H871" s="148">
        <v>1668</v>
      </c>
      <c r="I871" s="94">
        <v>4553</v>
      </c>
      <c r="J871" s="53" t="s">
        <v>92</v>
      </c>
      <c r="K871" s="53">
        <v>1265</v>
      </c>
      <c r="L871" s="55">
        <v>44369</v>
      </c>
      <c r="M871" s="144">
        <v>16489950</v>
      </c>
      <c r="N871" s="57">
        <v>9130889</v>
      </c>
      <c r="O871" s="88">
        <v>7359061</v>
      </c>
      <c r="P871" s="58"/>
      <c r="Q871" s="58"/>
      <c r="R871" s="58">
        <v>239</v>
      </c>
      <c r="S871" s="58">
        <v>2725578</v>
      </c>
      <c r="T871" s="58">
        <v>1775</v>
      </c>
      <c r="U871" s="58">
        <v>2725578</v>
      </c>
      <c r="V871" s="58">
        <v>2929</v>
      </c>
      <c r="W871" s="58">
        <v>1907905</v>
      </c>
      <c r="X871" s="58"/>
      <c r="Y871" s="58"/>
      <c r="Z871" s="58"/>
      <c r="AA871" s="58"/>
      <c r="AB871" s="58"/>
      <c r="AC871" s="58"/>
      <c r="AD871" s="58"/>
      <c r="AE871" s="58"/>
      <c r="AF871" s="58"/>
      <c r="AG871" s="58"/>
      <c r="AH871" s="58"/>
      <c r="AI871" s="58"/>
      <c r="AJ871" s="58"/>
      <c r="AK871" s="58"/>
      <c r="AL871" s="58"/>
      <c r="AM871" s="58"/>
      <c r="AN871" s="59">
        <f t="shared" si="103"/>
        <v>7359061</v>
      </c>
      <c r="AO871" s="60"/>
      <c r="AP871" s="61"/>
      <c r="AQ871" s="62">
        <f t="shared" si="104"/>
        <v>0</v>
      </c>
      <c r="AR871" s="146" t="s">
        <v>714</v>
      </c>
      <c r="AS871" s="21" t="s">
        <v>715</v>
      </c>
      <c r="AT871" s="21" t="s">
        <v>716</v>
      </c>
      <c r="AU871" s="64"/>
      <c r="BA871" s="98"/>
    </row>
    <row r="872" spans="1:53" ht="15" customHeight="1" x14ac:dyDescent="0.2">
      <c r="A872" s="53" t="s">
        <v>947</v>
      </c>
      <c r="B872" s="53" t="s">
        <v>948</v>
      </c>
      <c r="C872" s="53" t="s">
        <v>54</v>
      </c>
      <c r="D872" s="53" t="s">
        <v>43</v>
      </c>
      <c r="E872" s="53" t="s">
        <v>44</v>
      </c>
      <c r="F872" s="53">
        <v>1000005666</v>
      </c>
      <c r="G872" s="53" t="s">
        <v>960</v>
      </c>
      <c r="H872" s="148">
        <v>1657</v>
      </c>
      <c r="I872" s="94">
        <v>4554</v>
      </c>
      <c r="J872" s="53" t="s">
        <v>92</v>
      </c>
      <c r="K872" s="53">
        <v>1279</v>
      </c>
      <c r="L872" s="55">
        <v>44369</v>
      </c>
      <c r="M872" s="144">
        <v>24530202</v>
      </c>
      <c r="N872" s="57">
        <v>17080289</v>
      </c>
      <c r="O872" s="88">
        <v>7449913</v>
      </c>
      <c r="P872" s="58"/>
      <c r="Q872" s="58"/>
      <c r="R872" s="58">
        <v>238</v>
      </c>
      <c r="S872" s="58">
        <v>2725578</v>
      </c>
      <c r="T872" s="58">
        <v>1774</v>
      </c>
      <c r="U872" s="58">
        <v>2725578</v>
      </c>
      <c r="V872" s="58">
        <v>2928</v>
      </c>
      <c r="W872" s="58">
        <v>1998757</v>
      </c>
      <c r="X872" s="58"/>
      <c r="Y872" s="58"/>
      <c r="Z872" s="58"/>
      <c r="AA872" s="58"/>
      <c r="AB872" s="58"/>
      <c r="AC872" s="58"/>
      <c r="AD872" s="58"/>
      <c r="AE872" s="58"/>
      <c r="AF872" s="58"/>
      <c r="AG872" s="58"/>
      <c r="AH872" s="58"/>
      <c r="AI872" s="58"/>
      <c r="AJ872" s="58"/>
      <c r="AK872" s="58"/>
      <c r="AL872" s="58"/>
      <c r="AM872" s="58"/>
      <c r="AN872" s="59">
        <f t="shared" si="103"/>
        <v>7449913</v>
      </c>
      <c r="AO872" s="60"/>
      <c r="AP872" s="61"/>
      <c r="AQ872" s="62">
        <f t="shared" si="104"/>
        <v>0</v>
      </c>
      <c r="AR872" s="146" t="s">
        <v>714</v>
      </c>
      <c r="AS872" s="21" t="s">
        <v>715</v>
      </c>
      <c r="AT872" s="21" t="s">
        <v>716</v>
      </c>
      <c r="AU872" s="64"/>
      <c r="BA872" s="98"/>
    </row>
    <row r="873" spans="1:53" ht="15" customHeight="1" x14ac:dyDescent="0.2">
      <c r="A873" s="53" t="s">
        <v>947</v>
      </c>
      <c r="B873" s="53" t="s">
        <v>948</v>
      </c>
      <c r="C873" s="53" t="s">
        <v>54</v>
      </c>
      <c r="D873" s="53" t="s">
        <v>43</v>
      </c>
      <c r="E873" s="53" t="s">
        <v>44</v>
      </c>
      <c r="F873" s="53">
        <v>1032490151</v>
      </c>
      <c r="G873" s="53" t="s">
        <v>961</v>
      </c>
      <c r="H873" s="148">
        <v>1658</v>
      </c>
      <c r="I873" s="94">
        <v>4555</v>
      </c>
      <c r="J873" s="53" t="s">
        <v>92</v>
      </c>
      <c r="K873" s="53">
        <v>1283</v>
      </c>
      <c r="L873" s="55">
        <v>44369</v>
      </c>
      <c r="M873" s="144">
        <v>24530202</v>
      </c>
      <c r="N873" s="57">
        <v>15717500</v>
      </c>
      <c r="O873" s="88">
        <v>8812702</v>
      </c>
      <c r="P873" s="58"/>
      <c r="Q873" s="58"/>
      <c r="R873" s="58">
        <v>240</v>
      </c>
      <c r="S873" s="58">
        <v>2725578</v>
      </c>
      <c r="T873" s="58">
        <v>1776</v>
      </c>
      <c r="U873" s="58">
        <v>2725578</v>
      </c>
      <c r="V873" s="58">
        <v>2930</v>
      </c>
      <c r="W873" s="58">
        <v>2725578</v>
      </c>
      <c r="X873" s="58">
        <v>4297</v>
      </c>
      <c r="Y873" s="58">
        <v>635968</v>
      </c>
      <c r="Z873" s="58"/>
      <c r="AA873" s="58"/>
      <c r="AB873" s="58"/>
      <c r="AC873" s="58"/>
      <c r="AD873" s="58"/>
      <c r="AE873" s="58"/>
      <c r="AF873" s="58"/>
      <c r="AG873" s="58"/>
      <c r="AH873" s="58"/>
      <c r="AI873" s="58"/>
      <c r="AJ873" s="58"/>
      <c r="AK873" s="58"/>
      <c r="AL873" s="58"/>
      <c r="AM873" s="58"/>
      <c r="AN873" s="59">
        <f t="shared" si="103"/>
        <v>8812702</v>
      </c>
      <c r="AO873" s="60"/>
      <c r="AP873" s="61"/>
      <c r="AQ873" s="62">
        <f t="shared" si="104"/>
        <v>0</v>
      </c>
      <c r="AR873" s="146" t="s">
        <v>714</v>
      </c>
      <c r="AS873" s="21" t="s">
        <v>715</v>
      </c>
      <c r="AT873" s="21" t="s">
        <v>716</v>
      </c>
      <c r="AU873" s="64"/>
      <c r="BA873" s="98"/>
    </row>
    <row r="874" spans="1:53" ht="15" customHeight="1" x14ac:dyDescent="0.2">
      <c r="A874" s="53" t="s">
        <v>947</v>
      </c>
      <c r="B874" s="53" t="s">
        <v>948</v>
      </c>
      <c r="C874" s="53" t="s">
        <v>54</v>
      </c>
      <c r="D874" s="53" t="s">
        <v>43</v>
      </c>
      <c r="E874" s="53" t="s">
        <v>44</v>
      </c>
      <c r="F874" s="53">
        <v>1004966414</v>
      </c>
      <c r="G874" s="53" t="s">
        <v>962</v>
      </c>
      <c r="H874" s="148">
        <v>1665</v>
      </c>
      <c r="I874" s="94">
        <v>4556</v>
      </c>
      <c r="J874" s="53" t="s">
        <v>92</v>
      </c>
      <c r="K874" s="53">
        <v>1289</v>
      </c>
      <c r="L874" s="55">
        <v>44369</v>
      </c>
      <c r="M874" s="144">
        <v>24530202</v>
      </c>
      <c r="N874" s="57">
        <v>16898584</v>
      </c>
      <c r="O874" s="88">
        <v>7631618</v>
      </c>
      <c r="P874" s="58"/>
      <c r="Q874" s="58"/>
      <c r="R874" s="58">
        <v>242</v>
      </c>
      <c r="S874" s="58">
        <v>2725578</v>
      </c>
      <c r="T874" s="58">
        <v>1778</v>
      </c>
      <c r="U874" s="58">
        <v>2725578</v>
      </c>
      <c r="V874" s="58">
        <v>2932</v>
      </c>
      <c r="W874" s="58">
        <v>2180462</v>
      </c>
      <c r="X874" s="58"/>
      <c r="Y874" s="58"/>
      <c r="Z874" s="58"/>
      <c r="AA874" s="58"/>
      <c r="AB874" s="58"/>
      <c r="AC874" s="58"/>
      <c r="AD874" s="58"/>
      <c r="AE874" s="58"/>
      <c r="AF874" s="58"/>
      <c r="AG874" s="58"/>
      <c r="AH874" s="58"/>
      <c r="AI874" s="58"/>
      <c r="AJ874" s="58"/>
      <c r="AK874" s="58"/>
      <c r="AL874" s="58"/>
      <c r="AM874" s="58"/>
      <c r="AN874" s="59">
        <f t="shared" si="103"/>
        <v>7631618</v>
      </c>
      <c r="AO874" s="60"/>
      <c r="AP874" s="61"/>
      <c r="AQ874" s="62">
        <f t="shared" si="104"/>
        <v>0</v>
      </c>
      <c r="AR874" s="146" t="s">
        <v>714</v>
      </c>
      <c r="AS874" s="21" t="s">
        <v>715</v>
      </c>
      <c r="AT874" s="21" t="s">
        <v>716</v>
      </c>
      <c r="AU874" s="64"/>
      <c r="BA874" s="98"/>
    </row>
    <row r="875" spans="1:53" ht="15" customHeight="1" x14ac:dyDescent="0.2">
      <c r="A875" s="53" t="s">
        <v>947</v>
      </c>
      <c r="B875" s="53" t="s">
        <v>948</v>
      </c>
      <c r="C875" s="53" t="s">
        <v>54</v>
      </c>
      <c r="D875" s="53" t="s">
        <v>43</v>
      </c>
      <c r="E875" s="53" t="s">
        <v>44</v>
      </c>
      <c r="F875" s="53">
        <v>1013611972</v>
      </c>
      <c r="G875" s="53" t="s">
        <v>963</v>
      </c>
      <c r="H875" s="148">
        <v>1663</v>
      </c>
      <c r="I875" s="94">
        <v>4557</v>
      </c>
      <c r="J875" s="53" t="s">
        <v>92</v>
      </c>
      <c r="K875" s="53">
        <v>1291</v>
      </c>
      <c r="L875" s="55">
        <v>44369</v>
      </c>
      <c r="M875" s="144">
        <v>37612980</v>
      </c>
      <c r="N875" s="57">
        <v>24378783</v>
      </c>
      <c r="O875" s="88">
        <v>13234197</v>
      </c>
      <c r="P875" s="58"/>
      <c r="Q875" s="58"/>
      <c r="R875" s="58"/>
      <c r="S875" s="58"/>
      <c r="T875" s="58" t="s">
        <v>964</v>
      </c>
      <c r="U875" s="58">
        <f>4179220+1253766+2925454</f>
        <v>8358440</v>
      </c>
      <c r="V875" s="58">
        <v>2948</v>
      </c>
      <c r="W875" s="58">
        <v>4179220</v>
      </c>
      <c r="X875" s="58">
        <v>4305</v>
      </c>
      <c r="Y875" s="58">
        <v>696537</v>
      </c>
      <c r="Z875" s="58"/>
      <c r="AA875" s="58"/>
      <c r="AB875" s="58"/>
      <c r="AC875" s="58"/>
      <c r="AD875" s="58"/>
      <c r="AE875" s="58"/>
      <c r="AF875" s="58"/>
      <c r="AG875" s="58"/>
      <c r="AH875" s="58"/>
      <c r="AI875" s="58"/>
      <c r="AJ875" s="58"/>
      <c r="AK875" s="58"/>
      <c r="AL875" s="58"/>
      <c r="AM875" s="58"/>
      <c r="AN875" s="59">
        <f t="shared" si="103"/>
        <v>13234197</v>
      </c>
      <c r="AO875" s="60"/>
      <c r="AP875" s="61"/>
      <c r="AQ875" s="62">
        <f t="shared" si="104"/>
        <v>0</v>
      </c>
      <c r="AR875" s="146" t="s">
        <v>714</v>
      </c>
      <c r="AS875" s="21" t="s">
        <v>715</v>
      </c>
      <c r="AT875" s="21" t="s">
        <v>716</v>
      </c>
      <c r="AU875" s="64"/>
    </row>
    <row r="876" spans="1:53" ht="15" customHeight="1" x14ac:dyDescent="0.2">
      <c r="A876" s="53" t="s">
        <v>947</v>
      </c>
      <c r="B876" s="53" t="s">
        <v>948</v>
      </c>
      <c r="C876" s="53" t="s">
        <v>54</v>
      </c>
      <c r="D876" s="53" t="s">
        <v>43</v>
      </c>
      <c r="E876" s="53" t="s">
        <v>44</v>
      </c>
      <c r="F876" s="53">
        <v>1010052745</v>
      </c>
      <c r="G876" s="53" t="s">
        <v>965</v>
      </c>
      <c r="H876" s="148">
        <v>1673</v>
      </c>
      <c r="I876" s="94">
        <v>4558</v>
      </c>
      <c r="J876" s="53" t="s">
        <v>92</v>
      </c>
      <c r="K876" s="53">
        <v>1284</v>
      </c>
      <c r="L876" s="55">
        <v>44369</v>
      </c>
      <c r="M876" s="144">
        <v>24530202</v>
      </c>
      <c r="N876" s="57">
        <v>17171141</v>
      </c>
      <c r="O876" s="88">
        <v>7359061</v>
      </c>
      <c r="P876" s="58"/>
      <c r="Q876" s="58"/>
      <c r="R876" s="58">
        <v>243</v>
      </c>
      <c r="S876" s="58">
        <v>2725578</v>
      </c>
      <c r="T876" s="58">
        <v>1779</v>
      </c>
      <c r="U876" s="58">
        <v>2725578</v>
      </c>
      <c r="V876" s="58">
        <v>2933</v>
      </c>
      <c r="W876" s="58">
        <v>1907905</v>
      </c>
      <c r="X876" s="58"/>
      <c r="Y876" s="58"/>
      <c r="Z876" s="58"/>
      <c r="AA876" s="58"/>
      <c r="AB876" s="58"/>
      <c r="AC876" s="58"/>
      <c r="AD876" s="58"/>
      <c r="AE876" s="58"/>
      <c r="AF876" s="58"/>
      <c r="AG876" s="58"/>
      <c r="AH876" s="58"/>
      <c r="AI876" s="58"/>
      <c r="AJ876" s="58"/>
      <c r="AK876" s="58"/>
      <c r="AL876" s="58"/>
      <c r="AM876" s="58"/>
      <c r="AN876" s="59">
        <f t="shared" si="103"/>
        <v>7359061</v>
      </c>
      <c r="AO876" s="60"/>
      <c r="AP876" s="61"/>
      <c r="AQ876" s="62">
        <f t="shared" si="104"/>
        <v>0</v>
      </c>
      <c r="AR876" s="146" t="s">
        <v>714</v>
      </c>
      <c r="AS876" s="21" t="s">
        <v>769</v>
      </c>
      <c r="AT876" s="21" t="s">
        <v>770</v>
      </c>
      <c r="AU876" s="64"/>
      <c r="BA876" s="98"/>
    </row>
    <row r="877" spans="1:53" ht="15" customHeight="1" x14ac:dyDescent="0.2">
      <c r="A877" s="53" t="s">
        <v>947</v>
      </c>
      <c r="B877" s="53" t="s">
        <v>948</v>
      </c>
      <c r="C877" s="53" t="s">
        <v>54</v>
      </c>
      <c r="D877" s="53" t="s">
        <v>43</v>
      </c>
      <c r="E877" s="53" t="s">
        <v>44</v>
      </c>
      <c r="F877" s="53">
        <v>98568363</v>
      </c>
      <c r="G877" s="53" t="s">
        <v>966</v>
      </c>
      <c r="H877" s="148">
        <v>1662</v>
      </c>
      <c r="I877" s="94">
        <v>4567</v>
      </c>
      <c r="J877" s="53" t="s">
        <v>92</v>
      </c>
      <c r="K877" s="53">
        <v>1241</v>
      </c>
      <c r="L877" s="55">
        <v>44370</v>
      </c>
      <c r="M877" s="144">
        <v>37612980</v>
      </c>
      <c r="N877" s="57">
        <v>24378783</v>
      </c>
      <c r="O877" s="88">
        <v>13234197</v>
      </c>
      <c r="P877" s="58"/>
      <c r="Q877" s="58"/>
      <c r="R877" s="58"/>
      <c r="S877" s="58"/>
      <c r="T877" s="58"/>
      <c r="U877" s="58"/>
      <c r="V877" s="58"/>
      <c r="W877" s="58"/>
      <c r="X877" s="58" t="s">
        <v>967</v>
      </c>
      <c r="Y877" s="58">
        <f>4179220+4179220</f>
        <v>8358440</v>
      </c>
      <c r="Z877" s="58"/>
      <c r="AA877" s="58"/>
      <c r="AB877" s="58"/>
      <c r="AC877" s="58"/>
      <c r="AD877" s="58"/>
      <c r="AE877" s="58"/>
      <c r="AF877" s="58"/>
      <c r="AG877" s="58"/>
      <c r="AH877" s="58"/>
      <c r="AI877" s="58"/>
      <c r="AJ877" s="58"/>
      <c r="AK877" s="58"/>
      <c r="AL877" s="58"/>
      <c r="AM877" s="58"/>
      <c r="AN877" s="59">
        <f t="shared" si="103"/>
        <v>8358440</v>
      </c>
      <c r="AO877" s="60"/>
      <c r="AP877" s="61"/>
      <c r="AQ877" s="62">
        <f t="shared" si="104"/>
        <v>4875757</v>
      </c>
      <c r="AR877" s="146" t="s">
        <v>714</v>
      </c>
      <c r="AS877" s="21" t="s">
        <v>715</v>
      </c>
      <c r="AT877" s="21" t="s">
        <v>716</v>
      </c>
      <c r="AU877" s="64"/>
    </row>
    <row r="878" spans="1:53" ht="15" customHeight="1" x14ac:dyDescent="0.2">
      <c r="A878" s="53" t="s">
        <v>947</v>
      </c>
      <c r="B878" s="53" t="s">
        <v>948</v>
      </c>
      <c r="C878" s="53" t="s">
        <v>54</v>
      </c>
      <c r="D878" s="53" t="s">
        <v>43</v>
      </c>
      <c r="E878" s="53" t="s">
        <v>44</v>
      </c>
      <c r="F878" s="53">
        <v>1018502341</v>
      </c>
      <c r="G878" s="53" t="s">
        <v>968</v>
      </c>
      <c r="H878" s="148">
        <v>1669</v>
      </c>
      <c r="I878" s="94">
        <v>4588</v>
      </c>
      <c r="J878" s="53" t="s">
        <v>92</v>
      </c>
      <c r="K878" s="53">
        <v>1309</v>
      </c>
      <c r="L878" s="55">
        <v>44375</v>
      </c>
      <c r="M878" s="144">
        <v>37612980</v>
      </c>
      <c r="N878" s="57">
        <v>25493242</v>
      </c>
      <c r="O878" s="88">
        <v>12119738</v>
      </c>
      <c r="P878" s="58"/>
      <c r="Q878" s="58"/>
      <c r="R878" s="58">
        <v>244</v>
      </c>
      <c r="S878" s="58">
        <v>4179220</v>
      </c>
      <c r="T878" s="58">
        <v>1780</v>
      </c>
      <c r="U878" s="58">
        <v>4179220</v>
      </c>
      <c r="V878" s="58">
        <v>2934</v>
      </c>
      <c r="W878" s="58">
        <v>3761298</v>
      </c>
      <c r="X878" s="58"/>
      <c r="Y878" s="58"/>
      <c r="Z878" s="58"/>
      <c r="AA878" s="58"/>
      <c r="AB878" s="58"/>
      <c r="AC878" s="58"/>
      <c r="AD878" s="58"/>
      <c r="AE878" s="58"/>
      <c r="AF878" s="58"/>
      <c r="AG878" s="58"/>
      <c r="AH878" s="58"/>
      <c r="AI878" s="58"/>
      <c r="AJ878" s="58"/>
      <c r="AK878" s="58"/>
      <c r="AL878" s="58"/>
      <c r="AM878" s="58"/>
      <c r="AN878" s="59">
        <f t="shared" si="103"/>
        <v>12119738</v>
      </c>
      <c r="AO878" s="60"/>
      <c r="AP878" s="61"/>
      <c r="AQ878" s="62">
        <f t="shared" si="104"/>
        <v>0</v>
      </c>
      <c r="AR878" s="146" t="s">
        <v>714</v>
      </c>
      <c r="AS878" s="21" t="s">
        <v>715</v>
      </c>
      <c r="AT878" s="21" t="s">
        <v>716</v>
      </c>
      <c r="AU878" s="64"/>
      <c r="BA878" s="98"/>
    </row>
    <row r="879" spans="1:53" ht="15" customHeight="1" x14ac:dyDescent="0.2">
      <c r="A879" s="53" t="s">
        <v>947</v>
      </c>
      <c r="B879" s="53" t="s">
        <v>948</v>
      </c>
      <c r="C879" s="53" t="s">
        <v>54</v>
      </c>
      <c r="D879" s="53" t="s">
        <v>43</v>
      </c>
      <c r="E879" s="53" t="s">
        <v>44</v>
      </c>
      <c r="F879" s="53">
        <v>1033806084</v>
      </c>
      <c r="G879" s="53" t="s">
        <v>969</v>
      </c>
      <c r="H879" s="159">
        <v>1674</v>
      </c>
      <c r="I879" s="94">
        <v>4592</v>
      </c>
      <c r="J879" s="53" t="s">
        <v>92</v>
      </c>
      <c r="K879" s="53">
        <v>1282</v>
      </c>
      <c r="L879" s="55">
        <v>44375</v>
      </c>
      <c r="M879" s="151">
        <v>37612980</v>
      </c>
      <c r="N879" s="57">
        <v>21871252</v>
      </c>
      <c r="O879" s="88">
        <v>15741728</v>
      </c>
      <c r="P879" s="58"/>
      <c r="Q879" s="58"/>
      <c r="R879" s="58" t="s">
        <v>970</v>
      </c>
      <c r="S879" s="58">
        <f>3482683+4179220</f>
        <v>7661903</v>
      </c>
      <c r="T879" s="58">
        <v>1777</v>
      </c>
      <c r="U879" s="58">
        <v>4179220</v>
      </c>
      <c r="V879" s="58">
        <v>2931</v>
      </c>
      <c r="W879" s="58">
        <v>3900605</v>
      </c>
      <c r="X879" s="58"/>
      <c r="Y879" s="58"/>
      <c r="Z879" s="58"/>
      <c r="AA879" s="58"/>
      <c r="AB879" s="58"/>
      <c r="AC879" s="58"/>
      <c r="AD879" s="58"/>
      <c r="AE879" s="58"/>
      <c r="AF879" s="58"/>
      <c r="AG879" s="58"/>
      <c r="AH879" s="58"/>
      <c r="AI879" s="58"/>
      <c r="AJ879" s="58"/>
      <c r="AK879" s="58"/>
      <c r="AL879" s="58"/>
      <c r="AM879" s="58"/>
      <c r="AN879" s="59">
        <f t="shared" si="103"/>
        <v>15741728</v>
      </c>
      <c r="AO879" s="60"/>
      <c r="AP879" s="61"/>
      <c r="AQ879" s="62">
        <f t="shared" si="104"/>
        <v>0</v>
      </c>
      <c r="AR879" s="146" t="s">
        <v>714</v>
      </c>
      <c r="AS879" s="21" t="s">
        <v>769</v>
      </c>
      <c r="AT879" s="21" t="s">
        <v>770</v>
      </c>
      <c r="AU879" s="64"/>
      <c r="BA879" s="98"/>
    </row>
    <row r="880" spans="1:53" ht="15" customHeight="1" x14ac:dyDescent="0.2">
      <c r="A880" s="53" t="s">
        <v>947</v>
      </c>
      <c r="B880" s="53" t="s">
        <v>948</v>
      </c>
      <c r="C880" s="53" t="s">
        <v>54</v>
      </c>
      <c r="D880" s="53" t="s">
        <v>43</v>
      </c>
      <c r="E880" s="53" t="s">
        <v>44</v>
      </c>
      <c r="F880" s="53">
        <v>1026590180</v>
      </c>
      <c r="G880" s="53" t="s">
        <v>971</v>
      </c>
      <c r="H880" s="148">
        <v>1660</v>
      </c>
      <c r="I880" s="94">
        <v>4593</v>
      </c>
      <c r="J880" s="53" t="s">
        <v>92</v>
      </c>
      <c r="K880" s="53">
        <v>1290</v>
      </c>
      <c r="L880" s="55">
        <v>44375</v>
      </c>
      <c r="M880" s="144">
        <v>24530202</v>
      </c>
      <c r="N880" s="57">
        <v>13173627</v>
      </c>
      <c r="O880" s="88">
        <v>11356575</v>
      </c>
      <c r="P880" s="58"/>
      <c r="Q880" s="58"/>
      <c r="R880" s="58"/>
      <c r="S880" s="58"/>
      <c r="T880" s="58">
        <v>2040</v>
      </c>
      <c r="U880" s="58">
        <v>2725578</v>
      </c>
      <c r="V880" s="58" t="s">
        <v>972</v>
      </c>
      <c r="W880" s="58">
        <f>2725578+2725578+2725578</f>
        <v>8176734</v>
      </c>
      <c r="X880" s="58"/>
      <c r="Y880" s="58"/>
      <c r="Z880" s="58"/>
      <c r="AA880" s="58"/>
      <c r="AB880" s="58"/>
      <c r="AC880" s="58"/>
      <c r="AD880" s="58">
        <v>8469</v>
      </c>
      <c r="AE880" s="58">
        <v>454263</v>
      </c>
      <c r="AF880" s="58"/>
      <c r="AG880" s="58"/>
      <c r="AH880" s="58"/>
      <c r="AI880" s="58"/>
      <c r="AJ880" s="58"/>
      <c r="AK880" s="58"/>
      <c r="AL880" s="58"/>
      <c r="AM880" s="58"/>
      <c r="AN880" s="59">
        <f t="shared" si="103"/>
        <v>11356575</v>
      </c>
      <c r="AO880" s="60"/>
      <c r="AP880" s="61"/>
      <c r="AQ880" s="62">
        <f t="shared" si="104"/>
        <v>0</v>
      </c>
      <c r="AR880" s="146" t="s">
        <v>714</v>
      </c>
      <c r="AS880" s="21" t="s">
        <v>715</v>
      </c>
      <c r="AT880" s="21" t="s">
        <v>716</v>
      </c>
      <c r="AU880" s="64"/>
    </row>
    <row r="881" spans="1:53" ht="15" customHeight="1" x14ac:dyDescent="0.2">
      <c r="A881" s="53" t="s">
        <v>947</v>
      </c>
      <c r="B881" s="53" t="s">
        <v>948</v>
      </c>
      <c r="C881" s="53" t="s">
        <v>54</v>
      </c>
      <c r="D881" s="53" t="s">
        <v>43</v>
      </c>
      <c r="E881" s="53" t="s">
        <v>44</v>
      </c>
      <c r="F881" s="53">
        <v>1010236598</v>
      </c>
      <c r="G881" s="53" t="s">
        <v>973</v>
      </c>
      <c r="H881" s="148">
        <v>1659</v>
      </c>
      <c r="I881" s="94">
        <v>4626</v>
      </c>
      <c r="J881" s="53" t="s">
        <v>92</v>
      </c>
      <c r="K881" s="53">
        <v>1327</v>
      </c>
      <c r="L881" s="55">
        <v>44384</v>
      </c>
      <c r="M881" s="144">
        <v>37612980</v>
      </c>
      <c r="N881" s="57">
        <v>24100169</v>
      </c>
      <c r="O881" s="88">
        <v>13512811</v>
      </c>
      <c r="P881" s="58"/>
      <c r="Q881" s="58"/>
      <c r="R881" s="58">
        <v>248</v>
      </c>
      <c r="S881" s="58">
        <v>4179220</v>
      </c>
      <c r="T881" s="58">
        <v>1784</v>
      </c>
      <c r="U881" s="58">
        <v>4179220</v>
      </c>
      <c r="V881" s="58">
        <v>2938</v>
      </c>
      <c r="W881" s="58">
        <v>4179220</v>
      </c>
      <c r="X881" s="58">
        <v>4289</v>
      </c>
      <c r="Y881" s="58">
        <v>975151</v>
      </c>
      <c r="Z881" s="58"/>
      <c r="AA881" s="58"/>
      <c r="AB881" s="58"/>
      <c r="AC881" s="58"/>
      <c r="AD881" s="58"/>
      <c r="AE881" s="58"/>
      <c r="AF881" s="58"/>
      <c r="AG881" s="58"/>
      <c r="AH881" s="58"/>
      <c r="AI881" s="58"/>
      <c r="AJ881" s="58"/>
      <c r="AK881" s="58"/>
      <c r="AL881" s="58"/>
      <c r="AM881" s="58"/>
      <c r="AN881" s="59">
        <f t="shared" si="103"/>
        <v>13512811</v>
      </c>
      <c r="AO881" s="60"/>
      <c r="AP881" s="61"/>
      <c r="AQ881" s="62">
        <f t="shared" si="104"/>
        <v>0</v>
      </c>
      <c r="AR881" s="146" t="s">
        <v>714</v>
      </c>
      <c r="AS881" s="21" t="s">
        <v>715</v>
      </c>
      <c r="AT881" s="21" t="s">
        <v>716</v>
      </c>
      <c r="AU881" s="64"/>
      <c r="BA881" s="98"/>
    </row>
    <row r="882" spans="1:53" ht="15" customHeight="1" x14ac:dyDescent="0.2">
      <c r="A882" s="53" t="s">
        <v>947</v>
      </c>
      <c r="B882" s="53" t="s">
        <v>948</v>
      </c>
      <c r="C882" s="53" t="s">
        <v>54</v>
      </c>
      <c r="D882" s="53" t="s">
        <v>43</v>
      </c>
      <c r="E882" s="53" t="s">
        <v>44</v>
      </c>
      <c r="F882" s="53">
        <v>1024599552</v>
      </c>
      <c r="G882" s="53" t="s">
        <v>974</v>
      </c>
      <c r="H882" s="162">
        <v>1670</v>
      </c>
      <c r="I882" s="94">
        <v>4627</v>
      </c>
      <c r="J882" s="53" t="s">
        <v>92</v>
      </c>
      <c r="K882" s="53">
        <v>1321</v>
      </c>
      <c r="L882" s="55">
        <v>44384</v>
      </c>
      <c r="M882" s="144">
        <v>24530202</v>
      </c>
      <c r="N882" s="57">
        <v>15626647</v>
      </c>
      <c r="O882" s="88">
        <v>8903555</v>
      </c>
      <c r="P882" s="58"/>
      <c r="Q882" s="58"/>
      <c r="R882" s="58">
        <v>246</v>
      </c>
      <c r="S882" s="58">
        <v>2725578</v>
      </c>
      <c r="T882" s="58">
        <v>1782</v>
      </c>
      <c r="U882" s="58">
        <v>2725578</v>
      </c>
      <c r="V882" s="58">
        <v>2936</v>
      </c>
      <c r="W882" s="58">
        <v>2725578</v>
      </c>
      <c r="X882" s="58">
        <v>4296</v>
      </c>
      <c r="Y882" s="58">
        <v>726821</v>
      </c>
      <c r="Z882" s="58"/>
      <c r="AA882" s="58"/>
      <c r="AB882" s="58"/>
      <c r="AC882" s="58"/>
      <c r="AD882" s="58"/>
      <c r="AE882" s="58"/>
      <c r="AF882" s="58"/>
      <c r="AG882" s="58"/>
      <c r="AH882" s="58"/>
      <c r="AI882" s="58"/>
      <c r="AJ882" s="58"/>
      <c r="AK882" s="58"/>
      <c r="AL882" s="58"/>
      <c r="AM882" s="58"/>
      <c r="AN882" s="59">
        <f t="shared" si="103"/>
        <v>8903555</v>
      </c>
      <c r="AO882" s="60"/>
      <c r="AP882" s="61"/>
      <c r="AQ882" s="62">
        <f t="shared" si="104"/>
        <v>0</v>
      </c>
      <c r="AR882" s="146" t="s">
        <v>714</v>
      </c>
      <c r="AS882" s="21" t="s">
        <v>769</v>
      </c>
      <c r="AT882" s="21" t="s">
        <v>770</v>
      </c>
      <c r="AU882" s="64"/>
      <c r="BA882" s="98"/>
    </row>
    <row r="883" spans="1:53" ht="15" customHeight="1" x14ac:dyDescent="0.2">
      <c r="A883" s="53" t="s">
        <v>947</v>
      </c>
      <c r="B883" s="53" t="s">
        <v>948</v>
      </c>
      <c r="C883" s="53" t="s">
        <v>54</v>
      </c>
      <c r="D883" s="53" t="s">
        <v>43</v>
      </c>
      <c r="E883" s="53" t="s">
        <v>44</v>
      </c>
      <c r="F883" s="53">
        <v>1193234975</v>
      </c>
      <c r="G883" s="53" t="s">
        <v>975</v>
      </c>
      <c r="H883" s="162">
        <v>1675</v>
      </c>
      <c r="I883" s="94">
        <v>4628</v>
      </c>
      <c r="J883" s="53" t="s">
        <v>92</v>
      </c>
      <c r="K883" s="53">
        <v>1336</v>
      </c>
      <c r="L883" s="55">
        <v>44384</v>
      </c>
      <c r="M883" s="144">
        <v>24530202</v>
      </c>
      <c r="N883" s="57">
        <v>15717500</v>
      </c>
      <c r="O883" s="88">
        <v>8812702</v>
      </c>
      <c r="P883" s="58"/>
      <c r="Q883" s="58"/>
      <c r="R883" s="58">
        <v>252</v>
      </c>
      <c r="S883" s="58">
        <v>2725578</v>
      </c>
      <c r="T883" s="58">
        <v>1787</v>
      </c>
      <c r="U883" s="58">
        <v>2725578</v>
      </c>
      <c r="V883" s="58">
        <v>2941</v>
      </c>
      <c r="W883" s="58">
        <v>2725578</v>
      </c>
      <c r="X883" s="58">
        <v>4290</v>
      </c>
      <c r="Y883" s="58">
        <v>635968</v>
      </c>
      <c r="Z883" s="58"/>
      <c r="AA883" s="58"/>
      <c r="AB883" s="58"/>
      <c r="AC883" s="58"/>
      <c r="AD883" s="58"/>
      <c r="AE883" s="58"/>
      <c r="AF883" s="58"/>
      <c r="AG883" s="58"/>
      <c r="AH883" s="58"/>
      <c r="AI883" s="58"/>
      <c r="AJ883" s="58"/>
      <c r="AK883" s="58"/>
      <c r="AL883" s="58"/>
      <c r="AM883" s="58"/>
      <c r="AN883" s="59">
        <f t="shared" si="103"/>
        <v>8812702</v>
      </c>
      <c r="AO883" s="60"/>
      <c r="AP883" s="61"/>
      <c r="AQ883" s="62">
        <f t="shared" si="104"/>
        <v>0</v>
      </c>
      <c r="AR883" s="146" t="s">
        <v>714</v>
      </c>
      <c r="AS883" s="21" t="s">
        <v>769</v>
      </c>
      <c r="AT883" s="21" t="s">
        <v>770</v>
      </c>
      <c r="AU883" s="64"/>
      <c r="BA883" s="98"/>
    </row>
    <row r="884" spans="1:53" ht="15" customHeight="1" x14ac:dyDescent="0.2">
      <c r="A884" s="53" t="s">
        <v>947</v>
      </c>
      <c r="B884" s="53" t="s">
        <v>948</v>
      </c>
      <c r="C884" s="53" t="s">
        <v>54</v>
      </c>
      <c r="D884" s="53" t="s">
        <v>43</v>
      </c>
      <c r="E884" s="53" t="s">
        <v>44</v>
      </c>
      <c r="F884" s="53">
        <v>1233912172</v>
      </c>
      <c r="G884" s="53" t="s">
        <v>976</v>
      </c>
      <c r="H884" s="162">
        <v>1671</v>
      </c>
      <c r="I884" s="94">
        <v>4631</v>
      </c>
      <c r="J884" s="53" t="s">
        <v>92</v>
      </c>
      <c r="K884" s="53">
        <v>1324</v>
      </c>
      <c r="L884" s="55">
        <v>44385</v>
      </c>
      <c r="M884" s="144">
        <v>24530202</v>
      </c>
      <c r="N884" s="57">
        <v>15354089</v>
      </c>
      <c r="O884" s="88">
        <v>9176113</v>
      </c>
      <c r="P884" s="58"/>
      <c r="Q884" s="58"/>
      <c r="R884" s="58">
        <v>253</v>
      </c>
      <c r="S884" s="58">
        <v>2725578</v>
      </c>
      <c r="T884" s="58">
        <v>1788</v>
      </c>
      <c r="U884" s="58">
        <v>2725578</v>
      </c>
      <c r="V884" s="58">
        <v>2942</v>
      </c>
      <c r="W884" s="58">
        <v>2725578</v>
      </c>
      <c r="X884" s="58">
        <v>4301</v>
      </c>
      <c r="Y884" s="58">
        <v>999379</v>
      </c>
      <c r="Z884" s="58"/>
      <c r="AA884" s="58"/>
      <c r="AB884" s="58"/>
      <c r="AC884" s="58"/>
      <c r="AD884" s="58"/>
      <c r="AE884" s="58"/>
      <c r="AF884" s="58"/>
      <c r="AG884" s="58"/>
      <c r="AH884" s="58"/>
      <c r="AI884" s="58"/>
      <c r="AJ884" s="58"/>
      <c r="AK884" s="58"/>
      <c r="AL884" s="58"/>
      <c r="AM884" s="58"/>
      <c r="AN884" s="59">
        <f t="shared" si="103"/>
        <v>9176113</v>
      </c>
      <c r="AO884" s="60"/>
      <c r="AP884" s="61"/>
      <c r="AQ884" s="62">
        <f t="shared" si="104"/>
        <v>0</v>
      </c>
      <c r="AR884" s="146" t="s">
        <v>714</v>
      </c>
      <c r="AS884" s="21" t="s">
        <v>769</v>
      </c>
      <c r="AT884" s="21" t="s">
        <v>770</v>
      </c>
      <c r="AU884" s="64"/>
      <c r="BA884" s="98"/>
    </row>
    <row r="885" spans="1:53" ht="15" customHeight="1" x14ac:dyDescent="0.2">
      <c r="A885" s="53" t="s">
        <v>947</v>
      </c>
      <c r="B885" s="53" t="s">
        <v>948</v>
      </c>
      <c r="C885" s="53" t="s">
        <v>54</v>
      </c>
      <c r="D885" s="53" t="s">
        <v>43</v>
      </c>
      <c r="E885" s="53" t="s">
        <v>44</v>
      </c>
      <c r="F885" s="53">
        <v>1022429666</v>
      </c>
      <c r="G885" s="53" t="s">
        <v>977</v>
      </c>
      <c r="H885" s="162">
        <v>1654</v>
      </c>
      <c r="I885" s="94">
        <v>4653</v>
      </c>
      <c r="J885" s="53" t="s">
        <v>92</v>
      </c>
      <c r="K885" s="53">
        <v>1285</v>
      </c>
      <c r="L885" s="55">
        <v>44389</v>
      </c>
      <c r="M885" s="144">
        <v>37612980</v>
      </c>
      <c r="N885" s="57">
        <v>23542939</v>
      </c>
      <c r="O885" s="88">
        <v>14070041</v>
      </c>
      <c r="P885" s="58"/>
      <c r="Q885" s="58"/>
      <c r="R885" s="58">
        <v>245</v>
      </c>
      <c r="S885" s="58">
        <v>4179220</v>
      </c>
      <c r="T885" s="58">
        <v>1781</v>
      </c>
      <c r="U885" s="58">
        <v>4179220</v>
      </c>
      <c r="V885" s="58">
        <v>2935</v>
      </c>
      <c r="W885" s="58">
        <v>4179220</v>
      </c>
      <c r="X885" s="58">
        <v>4302</v>
      </c>
      <c r="Y885" s="58">
        <v>1532381</v>
      </c>
      <c r="Z885" s="58"/>
      <c r="AA885" s="58"/>
      <c r="AB885" s="58"/>
      <c r="AC885" s="58"/>
      <c r="AD885" s="58"/>
      <c r="AE885" s="58"/>
      <c r="AF885" s="58"/>
      <c r="AG885" s="58"/>
      <c r="AH885" s="58"/>
      <c r="AI885" s="58"/>
      <c r="AJ885" s="58"/>
      <c r="AK885" s="58"/>
      <c r="AL885" s="58"/>
      <c r="AM885" s="58"/>
      <c r="AN885" s="59">
        <f t="shared" si="103"/>
        <v>14070041</v>
      </c>
      <c r="AO885" s="60"/>
      <c r="AP885" s="61"/>
      <c r="AQ885" s="62">
        <f t="shared" si="104"/>
        <v>0</v>
      </c>
      <c r="AR885" s="146" t="s">
        <v>714</v>
      </c>
      <c r="AS885" s="21" t="s">
        <v>715</v>
      </c>
      <c r="AT885" s="21" t="s">
        <v>716</v>
      </c>
      <c r="AU885" s="64"/>
      <c r="BA885" s="98"/>
    </row>
    <row r="886" spans="1:53" ht="15" customHeight="1" x14ac:dyDescent="0.2">
      <c r="A886" s="53" t="s">
        <v>947</v>
      </c>
      <c r="B886" s="53" t="s">
        <v>948</v>
      </c>
      <c r="C886" s="53" t="s">
        <v>54</v>
      </c>
      <c r="D886" s="53" t="s">
        <v>43</v>
      </c>
      <c r="E886" s="53" t="s">
        <v>44</v>
      </c>
      <c r="F886" s="53">
        <v>1032365185</v>
      </c>
      <c r="G886" s="53" t="s">
        <v>978</v>
      </c>
      <c r="H886" s="162">
        <v>1667</v>
      </c>
      <c r="I886" s="94">
        <v>4654</v>
      </c>
      <c r="J886" s="53" t="s">
        <v>92</v>
      </c>
      <c r="K886" s="53">
        <v>1224</v>
      </c>
      <c r="L886" s="55">
        <v>44390</v>
      </c>
      <c r="M886" s="144">
        <v>24530202</v>
      </c>
      <c r="N886" s="57">
        <v>15172384</v>
      </c>
      <c r="O886" s="88">
        <v>9357818</v>
      </c>
      <c r="P886" s="58"/>
      <c r="Q886" s="58"/>
      <c r="R886" s="58">
        <v>233</v>
      </c>
      <c r="S886" s="58">
        <v>2725578</v>
      </c>
      <c r="T886" s="58">
        <v>1769</v>
      </c>
      <c r="U886" s="58">
        <v>2725578</v>
      </c>
      <c r="V886" s="58">
        <v>2923</v>
      </c>
      <c r="W886" s="58">
        <v>2725578</v>
      </c>
      <c r="X886" s="58">
        <v>4299</v>
      </c>
      <c r="Y886" s="58">
        <v>1181084</v>
      </c>
      <c r="Z886" s="58"/>
      <c r="AA886" s="58"/>
      <c r="AB886" s="58"/>
      <c r="AC886" s="58"/>
      <c r="AD886" s="58"/>
      <c r="AE886" s="58"/>
      <c r="AF886" s="58"/>
      <c r="AG886" s="58"/>
      <c r="AH886" s="58"/>
      <c r="AI886" s="58"/>
      <c r="AJ886" s="58"/>
      <c r="AK886" s="58"/>
      <c r="AL886" s="58"/>
      <c r="AM886" s="58"/>
      <c r="AN886" s="59">
        <f t="shared" si="103"/>
        <v>9357818</v>
      </c>
      <c r="AO886" s="60"/>
      <c r="AP886" s="61"/>
      <c r="AQ886" s="62">
        <f t="shared" si="104"/>
        <v>0</v>
      </c>
      <c r="AR886" s="146" t="s">
        <v>714</v>
      </c>
      <c r="AS886" s="21" t="s">
        <v>715</v>
      </c>
      <c r="AT886" s="21" t="s">
        <v>716</v>
      </c>
      <c r="AU886" s="64"/>
      <c r="BA886" s="98"/>
    </row>
    <row r="887" spans="1:53" ht="15" customHeight="1" x14ac:dyDescent="0.2">
      <c r="A887" s="53" t="s">
        <v>947</v>
      </c>
      <c r="B887" s="53" t="s">
        <v>948</v>
      </c>
      <c r="C887" s="53" t="s">
        <v>54</v>
      </c>
      <c r="D887" s="53" t="s">
        <v>43</v>
      </c>
      <c r="E887" s="53" t="s">
        <v>44</v>
      </c>
      <c r="F887" s="53">
        <v>1010231033</v>
      </c>
      <c r="G887" s="53" t="s">
        <v>979</v>
      </c>
      <c r="H887" s="162">
        <v>1868</v>
      </c>
      <c r="I887" s="94">
        <v>4732</v>
      </c>
      <c r="J887" s="53" t="s">
        <v>92</v>
      </c>
      <c r="K887" s="53">
        <v>1375</v>
      </c>
      <c r="L887" s="55">
        <v>44403</v>
      </c>
      <c r="M887" s="144">
        <v>21804624</v>
      </c>
      <c r="N887" s="57">
        <v>13537037</v>
      </c>
      <c r="O887" s="88">
        <v>8267587</v>
      </c>
      <c r="P887" s="58"/>
      <c r="Q887" s="58"/>
      <c r="R887" s="58">
        <v>247</v>
      </c>
      <c r="S887" s="58">
        <v>2725578</v>
      </c>
      <c r="T887" s="58">
        <v>1783</v>
      </c>
      <c r="U887" s="58">
        <v>2725578</v>
      </c>
      <c r="V887" s="58">
        <v>2937</v>
      </c>
      <c r="W887" s="58">
        <v>2725578</v>
      </c>
      <c r="X887" s="58">
        <v>4295</v>
      </c>
      <c r="Y887" s="58">
        <v>90853</v>
      </c>
      <c r="Z887" s="58"/>
      <c r="AA887" s="58"/>
      <c r="AB887" s="58"/>
      <c r="AC887" s="58"/>
      <c r="AD887" s="58"/>
      <c r="AE887" s="58"/>
      <c r="AF887" s="58"/>
      <c r="AG887" s="58"/>
      <c r="AH887" s="58"/>
      <c r="AI887" s="58"/>
      <c r="AJ887" s="58"/>
      <c r="AK887" s="58"/>
      <c r="AL887" s="58"/>
      <c r="AM887" s="58"/>
      <c r="AN887" s="59">
        <f t="shared" si="103"/>
        <v>8267587</v>
      </c>
      <c r="AO887" s="60"/>
      <c r="AP887" s="61"/>
      <c r="AQ887" s="62">
        <f t="shared" si="104"/>
        <v>0</v>
      </c>
      <c r="AR887" s="146" t="s">
        <v>714</v>
      </c>
      <c r="AS887" s="21" t="s">
        <v>715</v>
      </c>
      <c r="AT887" s="21" t="s">
        <v>716</v>
      </c>
      <c r="AU887" s="64"/>
      <c r="BA887" s="98"/>
    </row>
    <row r="888" spans="1:53" ht="15" customHeight="1" x14ac:dyDescent="0.2">
      <c r="A888" s="53" t="s">
        <v>947</v>
      </c>
      <c r="B888" s="53" t="s">
        <v>948</v>
      </c>
      <c r="C888" s="53" t="s">
        <v>54</v>
      </c>
      <c r="D888" s="53" t="s">
        <v>43</v>
      </c>
      <c r="E888" s="53" t="s">
        <v>44</v>
      </c>
      <c r="F888" s="53">
        <v>1016060113</v>
      </c>
      <c r="G888" s="53" t="s">
        <v>980</v>
      </c>
      <c r="H888" s="162">
        <v>1894</v>
      </c>
      <c r="I888" s="94">
        <v>4733</v>
      </c>
      <c r="J888" s="53" t="s">
        <v>92</v>
      </c>
      <c r="K888" s="53">
        <v>1380</v>
      </c>
      <c r="L888" s="55">
        <v>44403</v>
      </c>
      <c r="M888" s="144">
        <v>20250000</v>
      </c>
      <c r="N888" s="57">
        <v>11625000</v>
      </c>
      <c r="O888" s="88">
        <v>8625000</v>
      </c>
      <c r="P888" s="58"/>
      <c r="Q888" s="58"/>
      <c r="R888" s="58">
        <v>249</v>
      </c>
      <c r="S888" s="58">
        <v>1350000</v>
      </c>
      <c r="T888" s="58" t="s">
        <v>981</v>
      </c>
      <c r="U888" s="58">
        <f>900000+2250000</f>
        <v>3150000</v>
      </c>
      <c r="V888" s="58">
        <v>2947</v>
      </c>
      <c r="W888" s="58">
        <v>2250000</v>
      </c>
      <c r="X888" s="58">
        <v>4304</v>
      </c>
      <c r="Y888" s="58">
        <v>1875000</v>
      </c>
      <c r="Z888" s="58"/>
      <c r="AA888" s="58"/>
      <c r="AB888" s="58"/>
      <c r="AC888" s="58"/>
      <c r="AD888" s="58"/>
      <c r="AE888" s="58"/>
      <c r="AF888" s="58"/>
      <c r="AG888" s="58"/>
      <c r="AH888" s="58"/>
      <c r="AI888" s="58"/>
      <c r="AJ888" s="58"/>
      <c r="AK888" s="58"/>
      <c r="AL888" s="58"/>
      <c r="AM888" s="58"/>
      <c r="AN888" s="59">
        <f t="shared" si="103"/>
        <v>8625000</v>
      </c>
      <c r="AO888" s="60"/>
      <c r="AP888" s="61"/>
      <c r="AQ888" s="62">
        <f t="shared" si="104"/>
        <v>0</v>
      </c>
      <c r="AR888" s="146" t="s">
        <v>714</v>
      </c>
      <c r="AS888" s="21" t="s">
        <v>715</v>
      </c>
      <c r="AT888" s="21" t="s">
        <v>716</v>
      </c>
      <c r="AU888" s="64"/>
      <c r="BA888" s="98"/>
    </row>
    <row r="889" spans="1:53" ht="15" customHeight="1" x14ac:dyDescent="0.2">
      <c r="A889" s="53" t="s">
        <v>947</v>
      </c>
      <c r="B889" s="53" t="s">
        <v>948</v>
      </c>
      <c r="C889" s="53" t="s">
        <v>54</v>
      </c>
      <c r="D889" s="53" t="s">
        <v>43</v>
      </c>
      <c r="E889" s="53" t="s">
        <v>44</v>
      </c>
      <c r="F889" s="53">
        <v>98358661</v>
      </c>
      <c r="G889" s="53" t="s">
        <v>982</v>
      </c>
      <c r="H889" s="148">
        <v>1864</v>
      </c>
      <c r="I889" s="94">
        <v>4740</v>
      </c>
      <c r="J889" s="53" t="s">
        <v>92</v>
      </c>
      <c r="K889" s="53">
        <v>1369</v>
      </c>
      <c r="L889" s="55">
        <v>44404</v>
      </c>
      <c r="M889" s="144">
        <v>46400000</v>
      </c>
      <c r="N889" s="57">
        <v>27260000</v>
      </c>
      <c r="O889" s="88">
        <v>19140000</v>
      </c>
      <c r="P889" s="58"/>
      <c r="Q889" s="58"/>
      <c r="R889" s="58">
        <v>257</v>
      </c>
      <c r="S889" s="58">
        <v>5800000</v>
      </c>
      <c r="T889" s="58">
        <v>1792</v>
      </c>
      <c r="U889" s="58">
        <v>5800000</v>
      </c>
      <c r="V889" s="58">
        <v>2946</v>
      </c>
      <c r="W889" s="58">
        <v>5800000</v>
      </c>
      <c r="X889" s="58">
        <v>4300</v>
      </c>
      <c r="Y889" s="58">
        <v>1740000</v>
      </c>
      <c r="Z889" s="58"/>
      <c r="AA889" s="58"/>
      <c r="AB889" s="58"/>
      <c r="AC889" s="58"/>
      <c r="AD889" s="58"/>
      <c r="AE889" s="58"/>
      <c r="AF889" s="58"/>
      <c r="AG889" s="58"/>
      <c r="AH889" s="58"/>
      <c r="AI889" s="58"/>
      <c r="AJ889" s="58"/>
      <c r="AK889" s="58"/>
      <c r="AL889" s="58"/>
      <c r="AM889" s="58"/>
      <c r="AN889" s="59">
        <f t="shared" si="103"/>
        <v>19140000</v>
      </c>
      <c r="AO889" s="60"/>
      <c r="AP889" s="61"/>
      <c r="AQ889" s="62">
        <f t="shared" si="104"/>
        <v>0</v>
      </c>
      <c r="AR889" s="146" t="s">
        <v>714</v>
      </c>
      <c r="AS889" s="21" t="s">
        <v>715</v>
      </c>
      <c r="AT889" s="21" t="s">
        <v>716</v>
      </c>
      <c r="AU889" s="64"/>
      <c r="BA889" s="98"/>
    </row>
    <row r="890" spans="1:53" ht="15" customHeight="1" x14ac:dyDescent="0.2">
      <c r="A890" s="53" t="s">
        <v>947</v>
      </c>
      <c r="B890" s="53" t="s">
        <v>948</v>
      </c>
      <c r="C890" s="53" t="s">
        <v>54</v>
      </c>
      <c r="D890" s="53" t="s">
        <v>43</v>
      </c>
      <c r="E890" s="53" t="s">
        <v>44</v>
      </c>
      <c r="F890" s="53">
        <v>1018493347</v>
      </c>
      <c r="G890" s="53" t="s">
        <v>983</v>
      </c>
      <c r="H890" s="148">
        <v>1867</v>
      </c>
      <c r="I890" s="94">
        <v>6296</v>
      </c>
      <c r="J890" s="53" t="s">
        <v>92</v>
      </c>
      <c r="K890" s="53">
        <v>1370</v>
      </c>
      <c r="L890" s="55">
        <v>44426</v>
      </c>
      <c r="M890" s="144">
        <v>21804624</v>
      </c>
      <c r="N890" s="57">
        <v>11265722</v>
      </c>
      <c r="O890" s="88">
        <v>10538902</v>
      </c>
      <c r="P890" s="58"/>
      <c r="Q890" s="58"/>
      <c r="R890" s="58">
        <v>250</v>
      </c>
      <c r="S890" s="58">
        <v>2725578</v>
      </c>
      <c r="T890" s="58">
        <v>1785</v>
      </c>
      <c r="U890" s="58">
        <v>2725578</v>
      </c>
      <c r="V890" s="58">
        <v>2939</v>
      </c>
      <c r="W890" s="58">
        <v>2725578</v>
      </c>
      <c r="X890" s="58">
        <v>4298</v>
      </c>
      <c r="Y890" s="58">
        <v>2362168</v>
      </c>
      <c r="Z890" s="58"/>
      <c r="AA890" s="58"/>
      <c r="AB890" s="58"/>
      <c r="AC890" s="58"/>
      <c r="AD890" s="58"/>
      <c r="AE890" s="58"/>
      <c r="AF890" s="58"/>
      <c r="AG890" s="58"/>
      <c r="AH890" s="58"/>
      <c r="AI890" s="58"/>
      <c r="AJ890" s="58"/>
      <c r="AK890" s="58"/>
      <c r="AL890" s="58"/>
      <c r="AM890" s="58"/>
      <c r="AN890" s="59">
        <f t="shared" si="103"/>
        <v>10538902</v>
      </c>
      <c r="AO890" s="60"/>
      <c r="AP890" s="61"/>
      <c r="AQ890" s="62">
        <f t="shared" si="104"/>
        <v>0</v>
      </c>
      <c r="AR890" s="146" t="s">
        <v>714</v>
      </c>
      <c r="AS890" s="21" t="s">
        <v>715</v>
      </c>
      <c r="AT890" s="21" t="s">
        <v>716</v>
      </c>
      <c r="AU890" s="64"/>
      <c r="BA890" s="98"/>
    </row>
    <row r="891" spans="1:53" ht="15" customHeight="1" x14ac:dyDescent="0.2">
      <c r="A891" s="53" t="s">
        <v>947</v>
      </c>
      <c r="B891" s="53" t="s">
        <v>948</v>
      </c>
      <c r="C891" s="53" t="s">
        <v>54</v>
      </c>
      <c r="D891" s="53" t="s">
        <v>43</v>
      </c>
      <c r="E891" s="53" t="s">
        <v>44</v>
      </c>
      <c r="F891" s="53">
        <v>93132263</v>
      </c>
      <c r="G891" s="53" t="s">
        <v>984</v>
      </c>
      <c r="H891" s="148">
        <v>1865</v>
      </c>
      <c r="I891" s="94">
        <v>6314</v>
      </c>
      <c r="J891" s="53" t="s">
        <v>92</v>
      </c>
      <c r="K891" s="53">
        <v>1461</v>
      </c>
      <c r="L891" s="55">
        <v>44428</v>
      </c>
      <c r="M891" s="144">
        <v>46400000</v>
      </c>
      <c r="N891" s="57">
        <v>23200000</v>
      </c>
      <c r="O891" s="88">
        <v>23200000</v>
      </c>
      <c r="P891" s="58"/>
      <c r="Q891" s="58"/>
      <c r="R891" s="58">
        <v>256</v>
      </c>
      <c r="S891" s="58">
        <v>5800000</v>
      </c>
      <c r="T891" s="58">
        <v>1791</v>
      </c>
      <c r="U891" s="58">
        <v>5800000</v>
      </c>
      <c r="V891" s="58">
        <v>2945</v>
      </c>
      <c r="W891" s="58">
        <v>5800000</v>
      </c>
      <c r="X891" s="58">
        <v>4303</v>
      </c>
      <c r="Y891" s="58">
        <v>5800000</v>
      </c>
      <c r="Z891" s="58"/>
      <c r="AA891" s="58"/>
      <c r="AB891" s="58"/>
      <c r="AC891" s="58"/>
      <c r="AD891" s="58"/>
      <c r="AE891" s="58"/>
      <c r="AF891" s="58"/>
      <c r="AG891" s="58"/>
      <c r="AH891" s="58"/>
      <c r="AI891" s="58"/>
      <c r="AJ891" s="58"/>
      <c r="AK891" s="58"/>
      <c r="AL891" s="58"/>
      <c r="AM891" s="58"/>
      <c r="AN891" s="59">
        <f t="shared" si="103"/>
        <v>23200000</v>
      </c>
      <c r="AO891" s="60"/>
      <c r="AP891" s="61"/>
      <c r="AQ891" s="62">
        <f t="shared" si="104"/>
        <v>0</v>
      </c>
      <c r="AR891" s="146" t="s">
        <v>714</v>
      </c>
      <c r="AS891" s="21" t="s">
        <v>715</v>
      </c>
      <c r="AT891" s="21" t="s">
        <v>716</v>
      </c>
      <c r="AU891" s="64"/>
      <c r="BA891" s="98"/>
    </row>
    <row r="892" spans="1:53" ht="15" customHeight="1" x14ac:dyDescent="0.2">
      <c r="A892" s="53" t="s">
        <v>947</v>
      </c>
      <c r="B892" s="53" t="s">
        <v>948</v>
      </c>
      <c r="C892" s="53" t="s">
        <v>54</v>
      </c>
      <c r="D892" s="53" t="s">
        <v>43</v>
      </c>
      <c r="E892" s="53" t="s">
        <v>44</v>
      </c>
      <c r="F892" s="53">
        <v>79378140</v>
      </c>
      <c r="G892" s="53" t="s">
        <v>985</v>
      </c>
      <c r="H892" s="148">
        <v>1862</v>
      </c>
      <c r="I892" s="94">
        <v>6422</v>
      </c>
      <c r="J892" s="53" t="s">
        <v>92</v>
      </c>
      <c r="K892" s="53">
        <v>1485</v>
      </c>
      <c r="L892" s="55">
        <v>44432</v>
      </c>
      <c r="M892" s="144">
        <v>52000000</v>
      </c>
      <c r="N892" s="57">
        <v>24916667</v>
      </c>
      <c r="O892" s="88">
        <v>27083333</v>
      </c>
      <c r="P892" s="58"/>
      <c r="Q892" s="58"/>
      <c r="R892" s="58">
        <v>255</v>
      </c>
      <c r="S892" s="58">
        <v>6500000</v>
      </c>
      <c r="T892" s="58">
        <v>1790</v>
      </c>
      <c r="U892" s="58">
        <v>6500000</v>
      </c>
      <c r="V892" s="58">
        <v>2944</v>
      </c>
      <c r="W892" s="58">
        <v>6500000</v>
      </c>
      <c r="X892" s="58">
        <v>4294</v>
      </c>
      <c r="Y892" s="58">
        <v>6500000</v>
      </c>
      <c r="Z892" s="58">
        <v>5076</v>
      </c>
      <c r="AA892" s="58">
        <v>1083333</v>
      </c>
      <c r="AB892" s="58"/>
      <c r="AC892" s="58"/>
      <c r="AD892" s="58"/>
      <c r="AE892" s="58"/>
      <c r="AF892" s="58"/>
      <c r="AG892" s="58"/>
      <c r="AH892" s="58"/>
      <c r="AI892" s="58"/>
      <c r="AJ892" s="58"/>
      <c r="AK892" s="58"/>
      <c r="AL892" s="58"/>
      <c r="AM892" s="58"/>
      <c r="AN892" s="59">
        <f t="shared" si="103"/>
        <v>27083333</v>
      </c>
      <c r="AO892" s="60"/>
      <c r="AP892" s="61"/>
      <c r="AQ892" s="62">
        <f t="shared" si="104"/>
        <v>0</v>
      </c>
      <c r="AR892" s="146" t="s">
        <v>714</v>
      </c>
      <c r="AS892" s="21" t="s">
        <v>715</v>
      </c>
      <c r="AT892" s="21" t="s">
        <v>716</v>
      </c>
      <c r="AU892" s="64"/>
      <c r="BA892" s="98"/>
    </row>
    <row r="893" spans="1:53" ht="15" customHeight="1" x14ac:dyDescent="0.2">
      <c r="A893" s="53" t="s">
        <v>947</v>
      </c>
      <c r="B893" s="53" t="s">
        <v>948</v>
      </c>
      <c r="C893" s="53" t="s">
        <v>54</v>
      </c>
      <c r="D893" s="53" t="s">
        <v>43</v>
      </c>
      <c r="E893" s="53" t="s">
        <v>44</v>
      </c>
      <c r="F893" s="53">
        <v>52148769</v>
      </c>
      <c r="G893" s="53" t="s">
        <v>986</v>
      </c>
      <c r="H893" s="148">
        <v>1863</v>
      </c>
      <c r="I893" s="94">
        <v>6423</v>
      </c>
      <c r="J893" s="53" t="s">
        <v>92</v>
      </c>
      <c r="K893" s="53">
        <v>1490</v>
      </c>
      <c r="L893" s="55">
        <v>44432</v>
      </c>
      <c r="M893" s="144">
        <v>47200000</v>
      </c>
      <c r="N893" s="57">
        <v>22616667</v>
      </c>
      <c r="O893" s="88">
        <v>24583333</v>
      </c>
      <c r="P893" s="58"/>
      <c r="Q893" s="58"/>
      <c r="R893" s="58">
        <v>254</v>
      </c>
      <c r="S893" s="58">
        <v>5900000</v>
      </c>
      <c r="T893" s="58">
        <v>1789</v>
      </c>
      <c r="U893" s="58">
        <v>5900000</v>
      </c>
      <c r="V893" s="58">
        <v>2943</v>
      </c>
      <c r="W893" s="58">
        <v>5900000</v>
      </c>
      <c r="X893" s="58">
        <v>4293</v>
      </c>
      <c r="Y893" s="58">
        <v>5900000</v>
      </c>
      <c r="Z893" s="58">
        <v>5075</v>
      </c>
      <c r="AA893" s="58">
        <v>983333</v>
      </c>
      <c r="AB893" s="58"/>
      <c r="AC893" s="58"/>
      <c r="AD893" s="58"/>
      <c r="AE893" s="58"/>
      <c r="AF893" s="58"/>
      <c r="AG893" s="58"/>
      <c r="AH893" s="58"/>
      <c r="AI893" s="58"/>
      <c r="AJ893" s="58"/>
      <c r="AK893" s="58"/>
      <c r="AL893" s="58"/>
      <c r="AM893" s="58"/>
      <c r="AN893" s="59">
        <f t="shared" si="103"/>
        <v>24583333</v>
      </c>
      <c r="AO893" s="60"/>
      <c r="AP893" s="61"/>
      <c r="AQ893" s="62">
        <f t="shared" si="104"/>
        <v>0</v>
      </c>
      <c r="AR893" s="146" t="s">
        <v>714</v>
      </c>
      <c r="AS893" s="21" t="s">
        <v>715</v>
      </c>
      <c r="AT893" s="21" t="s">
        <v>716</v>
      </c>
      <c r="AU893" s="64"/>
      <c r="BA893" s="98"/>
    </row>
    <row r="894" spans="1:53" ht="15" customHeight="1" x14ac:dyDescent="0.2">
      <c r="A894" s="53" t="s">
        <v>947</v>
      </c>
      <c r="B894" s="53" t="s">
        <v>948</v>
      </c>
      <c r="C894" s="53" t="s">
        <v>54</v>
      </c>
      <c r="D894" s="53" t="s">
        <v>43</v>
      </c>
      <c r="E894" s="53" t="s">
        <v>44</v>
      </c>
      <c r="F894" s="53">
        <v>1024543666</v>
      </c>
      <c r="G894" s="53" t="s">
        <v>836</v>
      </c>
      <c r="H894" s="148">
        <v>1672</v>
      </c>
      <c r="I894" s="94">
        <v>6432</v>
      </c>
      <c r="J894" s="53" t="s">
        <v>92</v>
      </c>
      <c r="K894" s="53">
        <v>1497</v>
      </c>
      <c r="L894" s="55">
        <v>44434</v>
      </c>
      <c r="M894" s="144">
        <v>37612980</v>
      </c>
      <c r="N894" s="57">
        <v>16020343</v>
      </c>
      <c r="O894" s="88">
        <v>21592637</v>
      </c>
      <c r="P894" s="58"/>
      <c r="Q894" s="58"/>
      <c r="R894" s="58">
        <v>251</v>
      </c>
      <c r="S894" s="58">
        <v>4179220</v>
      </c>
      <c r="T894" s="58">
        <v>1786</v>
      </c>
      <c r="U894" s="58">
        <v>4179220</v>
      </c>
      <c r="V894" s="58">
        <v>2940</v>
      </c>
      <c r="W894" s="58">
        <v>4179220</v>
      </c>
      <c r="X894" s="58">
        <v>4292</v>
      </c>
      <c r="Y894" s="58">
        <v>4179220</v>
      </c>
      <c r="Z894" s="58">
        <v>5074</v>
      </c>
      <c r="AA894" s="58">
        <v>4179220</v>
      </c>
      <c r="AB894" s="58"/>
      <c r="AC894" s="58"/>
      <c r="AD894" s="58"/>
      <c r="AE894" s="58"/>
      <c r="AF894" s="58"/>
      <c r="AG894" s="58"/>
      <c r="AH894" s="58">
        <v>10809</v>
      </c>
      <c r="AI894" s="58">
        <v>696537</v>
      </c>
      <c r="AJ894" s="58"/>
      <c r="AK894" s="58"/>
      <c r="AL894" s="58"/>
      <c r="AM894" s="58"/>
      <c r="AN894" s="59">
        <f t="shared" si="103"/>
        <v>21592637</v>
      </c>
      <c r="AO894" s="60"/>
      <c r="AP894" s="61"/>
      <c r="AQ894" s="62">
        <f t="shared" si="104"/>
        <v>0</v>
      </c>
      <c r="AR894" s="146" t="s">
        <v>714</v>
      </c>
      <c r="AS894" s="21" t="s">
        <v>769</v>
      </c>
      <c r="AT894" s="21" t="s">
        <v>770</v>
      </c>
      <c r="AU894" s="64"/>
      <c r="BA894" s="98"/>
    </row>
    <row r="895" spans="1:53" s="125" customFormat="1" ht="17.25" customHeight="1" x14ac:dyDescent="0.2">
      <c r="A895" s="66" t="str">
        <f>+A894</f>
        <v>3-03-001-16-01-17-7900-00</v>
      </c>
      <c r="B895" s="66" t="str">
        <f>+B894</f>
        <v>Implementacion y establecimiento de la gobernanza entre los diferentes servicios de Tecnologia de la informacion</v>
      </c>
      <c r="C895" s="66"/>
      <c r="D895" s="66"/>
      <c r="E895" s="66"/>
      <c r="F895" s="66"/>
      <c r="G895" s="66"/>
      <c r="H895" s="67"/>
      <c r="I895" s="68"/>
      <c r="J895" s="66"/>
      <c r="K895" s="66"/>
      <c r="L895" s="69"/>
      <c r="M895" s="70"/>
      <c r="N895" s="71" t="str">
        <f>+B895</f>
        <v>Implementacion y establecimiento de la gobernanza entre los diferentes servicios de Tecnologia de la informacion</v>
      </c>
      <c r="O895" s="72">
        <f>SUM(O862:O894)</f>
        <v>406758442</v>
      </c>
      <c r="P895" s="72">
        <f t="shared" ref="P895:AQ895" si="107">SUM(P862:P894)</f>
        <v>0</v>
      </c>
      <c r="Q895" s="72">
        <f t="shared" si="107"/>
        <v>0</v>
      </c>
      <c r="R895" s="72">
        <f t="shared" si="107"/>
        <v>6806</v>
      </c>
      <c r="S895" s="72">
        <f t="shared" si="107"/>
        <v>112005764</v>
      </c>
      <c r="T895" s="72">
        <f t="shared" si="107"/>
        <v>51838</v>
      </c>
      <c r="U895" s="72">
        <f t="shared" si="107"/>
        <v>123636016</v>
      </c>
      <c r="V895" s="72">
        <f t="shared" si="107"/>
        <v>88005</v>
      </c>
      <c r="W895" s="72">
        <f t="shared" si="107"/>
        <v>110930292</v>
      </c>
      <c r="X895" s="72">
        <f t="shared" si="107"/>
        <v>73049</v>
      </c>
      <c r="Y895" s="72">
        <f t="shared" si="107"/>
        <v>46139273</v>
      </c>
      <c r="Z895" s="72">
        <f t="shared" si="107"/>
        <v>15225</v>
      </c>
      <c r="AA895" s="72">
        <f t="shared" si="107"/>
        <v>6245886</v>
      </c>
      <c r="AB895" s="72">
        <f t="shared" si="107"/>
        <v>0</v>
      </c>
      <c r="AC895" s="72">
        <f t="shared" si="107"/>
        <v>0</v>
      </c>
      <c r="AD895" s="72">
        <f t="shared" si="107"/>
        <v>8469</v>
      </c>
      <c r="AE895" s="72">
        <f t="shared" si="107"/>
        <v>454263</v>
      </c>
      <c r="AF895" s="72">
        <f t="shared" si="107"/>
        <v>0</v>
      </c>
      <c r="AG895" s="72">
        <f t="shared" si="107"/>
        <v>0</v>
      </c>
      <c r="AH895" s="72">
        <f t="shared" si="107"/>
        <v>10809</v>
      </c>
      <c r="AI895" s="72">
        <f t="shared" si="107"/>
        <v>696537</v>
      </c>
      <c r="AJ895" s="72">
        <f t="shared" si="107"/>
        <v>0</v>
      </c>
      <c r="AK895" s="72">
        <f t="shared" si="107"/>
        <v>0</v>
      </c>
      <c r="AL895" s="72">
        <f t="shared" si="107"/>
        <v>0</v>
      </c>
      <c r="AM895" s="72">
        <f t="shared" si="107"/>
        <v>0</v>
      </c>
      <c r="AN895" s="72">
        <f t="shared" si="107"/>
        <v>400108031</v>
      </c>
      <c r="AO895" s="72">
        <f t="shared" si="107"/>
        <v>0</v>
      </c>
      <c r="AP895" s="72">
        <f t="shared" si="107"/>
        <v>0</v>
      </c>
      <c r="AQ895" s="72">
        <f t="shared" si="107"/>
        <v>6650411</v>
      </c>
      <c r="AR895" s="63"/>
      <c r="AT895" s="130"/>
      <c r="AU895" s="64"/>
      <c r="AW895" s="21"/>
      <c r="AX895" s="21"/>
      <c r="AY895" s="21"/>
    </row>
    <row r="896" spans="1:53" ht="15" customHeight="1" x14ac:dyDescent="0.2">
      <c r="A896" s="53" t="s">
        <v>987</v>
      </c>
      <c r="B896" s="53" t="s">
        <v>988</v>
      </c>
      <c r="C896" s="53" t="s">
        <v>54</v>
      </c>
      <c r="D896" s="53" t="s">
        <v>43</v>
      </c>
      <c r="E896" s="53" t="s">
        <v>44</v>
      </c>
      <c r="F896" s="53">
        <v>43522069</v>
      </c>
      <c r="G896" s="53" t="s">
        <v>989</v>
      </c>
      <c r="H896" s="107">
        <v>970</v>
      </c>
      <c r="I896" s="119">
        <v>2248</v>
      </c>
      <c r="J896" s="53" t="s">
        <v>113</v>
      </c>
      <c r="K896" s="53">
        <v>3138</v>
      </c>
      <c r="L896" s="55">
        <v>44256</v>
      </c>
      <c r="M896" s="120">
        <v>1800000</v>
      </c>
      <c r="N896" s="57">
        <v>0</v>
      </c>
      <c r="O896" s="109">
        <v>1800000</v>
      </c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  <c r="AA896" s="58"/>
      <c r="AB896" s="58"/>
      <c r="AC896" s="58"/>
      <c r="AD896" s="58"/>
      <c r="AE896" s="58"/>
      <c r="AF896" s="58"/>
      <c r="AG896" s="58"/>
      <c r="AH896" s="58"/>
      <c r="AI896" s="58"/>
      <c r="AJ896" s="58"/>
      <c r="AK896" s="58"/>
      <c r="AL896" s="58"/>
      <c r="AM896" s="58"/>
      <c r="AN896" s="59">
        <f t="shared" si="103"/>
        <v>0</v>
      </c>
      <c r="AO896" s="60">
        <v>44805</v>
      </c>
      <c r="AP896" s="61">
        <v>1800000</v>
      </c>
      <c r="AQ896" s="62">
        <f t="shared" si="104"/>
        <v>0</v>
      </c>
      <c r="AR896" s="146" t="s">
        <v>714</v>
      </c>
      <c r="AS896" s="21" t="s">
        <v>114</v>
      </c>
      <c r="AT896" s="21" t="s">
        <v>990</v>
      </c>
      <c r="AU896" s="64"/>
    </row>
    <row r="897" spans="1:51" s="125" customFormat="1" ht="17.25" customHeight="1" x14ac:dyDescent="0.2">
      <c r="A897" s="66" t="str">
        <f>+A896</f>
        <v>3-03-002-26-03-00-0000-00</v>
      </c>
      <c r="B897" s="66" t="str">
        <f>+B896</f>
        <v>Prestamos Ordinarios Administrativos</v>
      </c>
      <c r="C897" s="66"/>
      <c r="D897" s="66"/>
      <c r="E897" s="66"/>
      <c r="F897" s="66"/>
      <c r="G897" s="66"/>
      <c r="H897" s="67"/>
      <c r="I897" s="68"/>
      <c r="J897" s="66"/>
      <c r="K897" s="66"/>
      <c r="L897" s="69"/>
      <c r="M897" s="70"/>
      <c r="N897" s="71" t="str">
        <f>+B897</f>
        <v>Prestamos Ordinarios Administrativos</v>
      </c>
      <c r="O897" s="72">
        <f>SUM(O896)</f>
        <v>1800000</v>
      </c>
      <c r="P897" s="72">
        <f t="shared" ref="P897:AQ897" si="108">SUM(P896)</f>
        <v>0</v>
      </c>
      <c r="Q897" s="72">
        <f t="shared" si="108"/>
        <v>0</v>
      </c>
      <c r="R897" s="72">
        <f t="shared" si="108"/>
        <v>0</v>
      </c>
      <c r="S897" s="72">
        <f t="shared" si="108"/>
        <v>0</v>
      </c>
      <c r="T897" s="72">
        <f t="shared" si="108"/>
        <v>0</v>
      </c>
      <c r="U897" s="72">
        <f t="shared" si="108"/>
        <v>0</v>
      </c>
      <c r="V897" s="72">
        <f t="shared" si="108"/>
        <v>0</v>
      </c>
      <c r="W897" s="72">
        <f t="shared" si="108"/>
        <v>0</v>
      </c>
      <c r="X897" s="72">
        <f t="shared" si="108"/>
        <v>0</v>
      </c>
      <c r="Y897" s="72">
        <f t="shared" si="108"/>
        <v>0</v>
      </c>
      <c r="Z897" s="72">
        <f t="shared" si="108"/>
        <v>0</v>
      </c>
      <c r="AA897" s="72">
        <f t="shared" si="108"/>
        <v>0</v>
      </c>
      <c r="AB897" s="72">
        <f t="shared" si="108"/>
        <v>0</v>
      </c>
      <c r="AC897" s="72">
        <f t="shared" si="108"/>
        <v>0</v>
      </c>
      <c r="AD897" s="72">
        <f t="shared" si="108"/>
        <v>0</v>
      </c>
      <c r="AE897" s="72">
        <f t="shared" si="108"/>
        <v>0</v>
      </c>
      <c r="AF897" s="72">
        <f t="shared" si="108"/>
        <v>0</v>
      </c>
      <c r="AG897" s="72">
        <f t="shared" si="108"/>
        <v>0</v>
      </c>
      <c r="AH897" s="72">
        <f t="shared" si="108"/>
        <v>0</v>
      </c>
      <c r="AI897" s="72">
        <f t="shared" si="108"/>
        <v>0</v>
      </c>
      <c r="AJ897" s="72">
        <f t="shared" si="108"/>
        <v>0</v>
      </c>
      <c r="AK897" s="72">
        <f t="shared" si="108"/>
        <v>0</v>
      </c>
      <c r="AL897" s="72">
        <f t="shared" si="108"/>
        <v>0</v>
      </c>
      <c r="AM897" s="72">
        <f t="shared" si="108"/>
        <v>0</v>
      </c>
      <c r="AN897" s="72">
        <f t="shared" si="108"/>
        <v>0</v>
      </c>
      <c r="AO897" s="72">
        <f t="shared" si="108"/>
        <v>44805</v>
      </c>
      <c r="AP897" s="72">
        <f t="shared" si="108"/>
        <v>1800000</v>
      </c>
      <c r="AQ897" s="72">
        <f t="shared" si="108"/>
        <v>0</v>
      </c>
      <c r="AT897" s="130"/>
      <c r="AU897" s="64"/>
      <c r="AW897" s="21"/>
      <c r="AX897" s="21"/>
      <c r="AY897" s="21"/>
    </row>
    <row r="898" spans="1:51" x14ac:dyDescent="0.2">
      <c r="A898" s="174"/>
      <c r="B898" s="174"/>
      <c r="C898" s="174"/>
      <c r="D898" s="174"/>
      <c r="E898" s="174"/>
      <c r="F898" s="174"/>
      <c r="G898" s="174"/>
      <c r="H898" s="175"/>
      <c r="I898" s="174"/>
      <c r="J898" s="174"/>
      <c r="K898" s="174"/>
      <c r="L898" s="174"/>
      <c r="M898" s="174"/>
      <c r="N898" s="174"/>
      <c r="O898" s="176">
        <f>SUM(O897,O895,O861,O853,O832,O829,O820,O794,O772,O748,O700,O693,O624,O622,O619,O604,O602,O594,O589,O587,O585,O583,O581,O577,O568,O566,O564,O561,O559,O551,O549,O547,O544,O542,O538,O504,O501,O498,O496,O494,O486,O478,O475,O458,O431,O306,O247,O214,O188,O171,O163,O148,O138,O136,O114,O112,O104,O99,O92,O89,O85,O83,O79,O76,O72,O70,O68,O66,O59,O56,O53,O50,O43,O41,O35,O30,O27,O24,O18)</f>
        <v>31098308962</v>
      </c>
      <c r="P898" s="176">
        <f t="shared" ref="P898:AQ898" si="109">SUM(P897,P895,P861,P853,P832,P829,P820,P794,P772,P748,P700,P693,P624,P622,P619,P604,P602,P594,P589,P587,P585,P583,P581,P577,P568,P566,P564,P561,P559,P551,P549,P547,P544,P542,P538,P504,P501,P498,P496,P494,P486,P478,P475,P458,P431,P306,P247,P214,P188,P171,P163,P148,P138,P136,P114,P112,P104,P99,P92,P89,P85,P83,P79,P76,P72,P70,P68,P66,P59,P56,P53,P50,P43,P41,P35,P30,P27,P24,P18)</f>
        <v>0</v>
      </c>
      <c r="Q898" s="176">
        <f t="shared" si="109"/>
        <v>0</v>
      </c>
      <c r="R898" s="176">
        <f t="shared" si="109"/>
        <v>80869</v>
      </c>
      <c r="S898" s="176">
        <f t="shared" si="109"/>
        <v>2121583896</v>
      </c>
      <c r="T898" s="176">
        <f t="shared" si="109"/>
        <v>221270</v>
      </c>
      <c r="U898" s="176">
        <f t="shared" si="109"/>
        <v>2579726124</v>
      </c>
      <c r="V898" s="176">
        <f t="shared" si="109"/>
        <v>255008</v>
      </c>
      <c r="W898" s="176">
        <f t="shared" si="109"/>
        <v>2814987792</v>
      </c>
      <c r="X898" s="176">
        <f t="shared" si="109"/>
        <v>239073</v>
      </c>
      <c r="Y898" s="176">
        <f t="shared" si="109"/>
        <v>5816471496</v>
      </c>
      <c r="Z898" s="176">
        <f t="shared" si="109"/>
        <v>228650</v>
      </c>
      <c r="AA898" s="176">
        <f t="shared" si="109"/>
        <v>3980038604</v>
      </c>
      <c r="AB898" s="176">
        <f t="shared" si="109"/>
        <v>167182</v>
      </c>
      <c r="AC898" s="176">
        <f t="shared" si="109"/>
        <v>1242516099</v>
      </c>
      <c r="AD898" s="176">
        <f t="shared" si="109"/>
        <v>201819</v>
      </c>
      <c r="AE898" s="176">
        <f t="shared" si="109"/>
        <v>1806615881</v>
      </c>
      <c r="AF898" s="176">
        <f t="shared" si="109"/>
        <v>243035</v>
      </c>
      <c r="AG898" s="176">
        <f t="shared" si="109"/>
        <v>3278189979</v>
      </c>
      <c r="AH898" s="176">
        <f t="shared" si="109"/>
        <v>184583</v>
      </c>
      <c r="AI898" s="176">
        <f t="shared" si="109"/>
        <v>1341821264</v>
      </c>
      <c r="AJ898" s="176">
        <f t="shared" si="109"/>
        <v>195855</v>
      </c>
      <c r="AK898" s="176">
        <f t="shared" si="109"/>
        <v>1808613971</v>
      </c>
      <c r="AL898" s="176">
        <f t="shared" si="109"/>
        <v>349054</v>
      </c>
      <c r="AM898" s="176">
        <f t="shared" si="109"/>
        <v>2138265715</v>
      </c>
      <c r="AN898" s="176">
        <f t="shared" si="109"/>
        <v>28928830821</v>
      </c>
      <c r="AO898" s="176">
        <f t="shared" si="109"/>
        <v>3442600</v>
      </c>
      <c r="AP898" s="176">
        <f t="shared" si="109"/>
        <v>195091240</v>
      </c>
      <c r="AQ898" s="176">
        <f t="shared" si="109"/>
        <v>1974386901</v>
      </c>
      <c r="AR898" s="64">
        <f>+O898-AQ898</f>
        <v>29123922061</v>
      </c>
      <c r="AU898" s="64"/>
    </row>
    <row r="899" spans="1:51" s="73" customFormat="1" x14ac:dyDescent="0.2">
      <c r="H899" s="177"/>
      <c r="O899" s="73">
        <v>31106271952</v>
      </c>
      <c r="AR899" s="178">
        <f>+(AN898/(O898-AP898))</f>
        <v>0.9361106368028973</v>
      </c>
      <c r="AU899" s="74"/>
      <c r="AW899" s="21"/>
      <c r="AX899" s="21"/>
      <c r="AY899" s="21"/>
    </row>
    <row r="900" spans="1:51" s="73" customFormat="1" x14ac:dyDescent="0.2">
      <c r="H900" s="177"/>
      <c r="AR900" s="74">
        <f>+O899-O898</f>
        <v>7962990</v>
      </c>
    </row>
    <row r="901" spans="1:51" s="73" customFormat="1" x14ac:dyDescent="0.2">
      <c r="H901" s="177"/>
      <c r="O901" s="73">
        <f>SUBTOTAL(9,O15:O900)</f>
        <v>124401198838</v>
      </c>
      <c r="AG901" s="179">
        <f>SUBTOTAL(9,AG14:AG900)</f>
        <v>9834569937</v>
      </c>
      <c r="AQ901" s="179">
        <f>SUBTOTAL(9,AQ15:AQ900)</f>
        <v>5923160703</v>
      </c>
    </row>
    <row r="902" spans="1:51" s="73" customFormat="1" x14ac:dyDescent="0.2">
      <c r="H902" s="177"/>
      <c r="AQ902" s="179"/>
    </row>
    <row r="903" spans="1:51" s="73" customFormat="1" x14ac:dyDescent="0.2">
      <c r="H903" s="177"/>
      <c r="AM903" s="74"/>
      <c r="AQ903" s="179"/>
    </row>
    <row r="904" spans="1:51" s="73" customFormat="1" x14ac:dyDescent="0.2">
      <c r="H904" s="177"/>
      <c r="P904" s="73">
        <f t="shared" ref="P904:AQ904" si="110">SUBTOTAL(9,P14:P900)</f>
        <v>0</v>
      </c>
      <c r="Q904" s="73">
        <f t="shared" si="110"/>
        <v>0</v>
      </c>
      <c r="R904" s="73">
        <f t="shared" si="110"/>
        <v>242607</v>
      </c>
      <c r="S904" s="73">
        <f t="shared" si="110"/>
        <v>6364751688</v>
      </c>
      <c r="T904" s="73">
        <f t="shared" si="110"/>
        <v>663810</v>
      </c>
      <c r="U904" s="73">
        <f t="shared" si="110"/>
        <v>7739178372</v>
      </c>
      <c r="V904" s="73">
        <f t="shared" si="110"/>
        <v>765024</v>
      </c>
      <c r="W904" s="73">
        <f t="shared" si="110"/>
        <v>8444963376</v>
      </c>
      <c r="X904" s="73">
        <f t="shared" si="110"/>
        <v>717219</v>
      </c>
      <c r="Y904" s="73">
        <f t="shared" si="110"/>
        <v>17449414488</v>
      </c>
      <c r="Z904" s="73">
        <f t="shared" si="110"/>
        <v>685950</v>
      </c>
      <c r="AA904" s="73">
        <f t="shared" si="110"/>
        <v>11940115812</v>
      </c>
      <c r="AB904" s="73">
        <f t="shared" si="110"/>
        <v>501546</v>
      </c>
      <c r="AC904" s="73">
        <f t="shared" si="110"/>
        <v>3727548297</v>
      </c>
      <c r="AD904" s="73">
        <f t="shared" si="110"/>
        <v>605457</v>
      </c>
      <c r="AE904" s="73">
        <f t="shared" si="110"/>
        <v>5419847643</v>
      </c>
      <c r="AF904" s="73">
        <f t="shared" si="110"/>
        <v>729105</v>
      </c>
      <c r="AG904" s="73">
        <f t="shared" si="110"/>
        <v>9834569937</v>
      </c>
      <c r="AH904" s="73">
        <f t="shared" si="110"/>
        <v>553749</v>
      </c>
      <c r="AI904" s="73">
        <f t="shared" si="110"/>
        <v>4025463792</v>
      </c>
      <c r="AJ904" s="73">
        <f t="shared" si="110"/>
        <v>587565</v>
      </c>
      <c r="AK904" s="73">
        <f t="shared" si="110"/>
        <v>5425841913</v>
      </c>
    </row>
    <row r="905" spans="1:51" s="73" customFormat="1" x14ac:dyDescent="0.2">
      <c r="H905" s="177"/>
      <c r="N905" s="74"/>
      <c r="O905" s="179"/>
      <c r="P905" s="179"/>
      <c r="Q905" s="179"/>
      <c r="R905" s="179"/>
      <c r="S905" s="179"/>
      <c r="T905" s="179"/>
      <c r="U905" s="179"/>
      <c r="V905" s="179"/>
      <c r="W905" s="179"/>
      <c r="X905" s="179"/>
      <c r="Y905" s="179"/>
      <c r="Z905" s="179"/>
      <c r="AA905" s="179"/>
      <c r="AB905" s="179"/>
      <c r="AC905" s="179"/>
      <c r="AD905" s="179"/>
      <c r="AE905" s="179"/>
      <c r="AF905" s="179"/>
      <c r="AG905" s="179"/>
      <c r="AH905" s="179"/>
      <c r="AI905" s="179"/>
      <c r="AJ905" s="179"/>
      <c r="AK905" s="179"/>
      <c r="AL905" s="179"/>
      <c r="AM905" s="179"/>
      <c r="AN905" s="179"/>
      <c r="AO905" s="179"/>
      <c r="AP905" s="179"/>
      <c r="AQ905" s="179"/>
    </row>
    <row r="906" spans="1:51" s="73" customFormat="1" x14ac:dyDescent="0.2">
      <c r="H906" s="177"/>
      <c r="AN906" s="180"/>
      <c r="AQ906" s="179"/>
    </row>
    <row r="907" spans="1:51" s="73" customFormat="1" x14ac:dyDescent="0.2">
      <c r="H907" s="177"/>
      <c r="O907" s="180"/>
      <c r="W907" s="181"/>
      <c r="AQ907" s="179"/>
    </row>
    <row r="908" spans="1:51" s="73" customFormat="1" x14ac:dyDescent="0.2">
      <c r="H908" s="177"/>
      <c r="AQ908" s="179"/>
    </row>
    <row r="909" spans="1:51" x14ac:dyDescent="0.2">
      <c r="AM909" s="73"/>
      <c r="AO909" s="98"/>
      <c r="AQ909" s="182"/>
    </row>
    <row r="910" spans="1:51" x14ac:dyDescent="0.2">
      <c r="AM910" s="73"/>
      <c r="AQ910" s="182"/>
    </row>
    <row r="911" spans="1:51" x14ac:dyDescent="0.2">
      <c r="AM911" s="73"/>
    </row>
    <row r="912" spans="1:51" x14ac:dyDescent="0.2">
      <c r="AM912" s="73"/>
    </row>
    <row r="913" spans="39:39" x14ac:dyDescent="0.2">
      <c r="AM913" s="73"/>
    </row>
    <row r="914" spans="39:39" x14ac:dyDescent="0.2">
      <c r="AM914" s="73"/>
    </row>
    <row r="934" spans="23:23" x14ac:dyDescent="0.2">
      <c r="W934" s="64"/>
    </row>
  </sheetData>
  <autoFilter ref="A14:XER899"/>
  <mergeCells count="14">
    <mergeCell ref="AL13:AM13"/>
    <mergeCell ref="AO13:AP13"/>
    <mergeCell ref="Z13:AA13"/>
    <mergeCell ref="AB13:AC13"/>
    <mergeCell ref="AD13:AE13"/>
    <mergeCell ref="AF13:AG13"/>
    <mergeCell ref="AH13:AI13"/>
    <mergeCell ref="AJ13:AK13"/>
    <mergeCell ref="A10:O10"/>
    <mergeCell ref="P13:Q13"/>
    <mergeCell ref="R13:S13"/>
    <mergeCell ref="T13:U13"/>
    <mergeCell ref="V13:W13"/>
    <mergeCell ref="X13:Y13"/>
  </mergeCells>
  <conditionalFormatting sqref="H165:H166">
    <cfRule type="duplicateValues" dxfId="432" priority="432"/>
  </conditionalFormatting>
  <conditionalFormatting sqref="H167:H170 H172:H179">
    <cfRule type="duplicateValues" dxfId="431" priority="431"/>
  </conditionalFormatting>
  <conditionalFormatting sqref="H185:H187 H180:H183 H189:H212">
    <cfRule type="duplicateValues" dxfId="430" priority="430"/>
  </conditionalFormatting>
  <conditionalFormatting sqref="H184">
    <cfRule type="duplicateValues" dxfId="429" priority="429"/>
  </conditionalFormatting>
  <conditionalFormatting sqref="H213 H215:H220">
    <cfRule type="duplicateValues" dxfId="428" priority="428"/>
  </conditionalFormatting>
  <conditionalFormatting sqref="H223">
    <cfRule type="duplicateValues" dxfId="427" priority="427"/>
  </conditionalFormatting>
  <conditionalFormatting sqref="H625 H627:H630">
    <cfRule type="duplicateValues" dxfId="426" priority="426"/>
  </conditionalFormatting>
  <conditionalFormatting sqref="H625 H627:H632">
    <cfRule type="duplicateValues" dxfId="425" priority="425"/>
  </conditionalFormatting>
  <conditionalFormatting sqref="H625 H627:H632">
    <cfRule type="duplicateValues" dxfId="424" priority="423"/>
    <cfRule type="duplicateValues" dxfId="423" priority="424"/>
  </conditionalFormatting>
  <conditionalFormatting sqref="H635:H647 H625 H627:H632">
    <cfRule type="duplicateValues" dxfId="422" priority="422"/>
  </conditionalFormatting>
  <conditionalFormatting sqref="H635:H665 H625 H627:H632">
    <cfRule type="duplicateValues" dxfId="421" priority="421"/>
  </conditionalFormatting>
  <conditionalFormatting sqref="H635:H677 H625 H627:H632">
    <cfRule type="duplicateValues" dxfId="420" priority="420"/>
  </conditionalFormatting>
  <conditionalFormatting sqref="H635:H685 H625 H694 H627:H633">
    <cfRule type="duplicateValues" dxfId="419" priority="419"/>
  </conditionalFormatting>
  <conditionalFormatting sqref="H631:H632">
    <cfRule type="duplicateValues" dxfId="418" priority="417"/>
  </conditionalFormatting>
  <conditionalFormatting sqref="H633">
    <cfRule type="duplicateValues" dxfId="417" priority="416"/>
  </conditionalFormatting>
  <conditionalFormatting sqref="H633">
    <cfRule type="duplicateValues" dxfId="416" priority="415"/>
  </conditionalFormatting>
  <conditionalFormatting sqref="H633">
    <cfRule type="duplicateValues" dxfId="415" priority="413"/>
    <cfRule type="duplicateValues" dxfId="414" priority="414"/>
  </conditionalFormatting>
  <conditionalFormatting sqref="H633">
    <cfRule type="duplicateValues" dxfId="413" priority="412"/>
  </conditionalFormatting>
  <conditionalFormatting sqref="H633">
    <cfRule type="duplicateValues" dxfId="412" priority="411"/>
  </conditionalFormatting>
  <conditionalFormatting sqref="H633">
    <cfRule type="duplicateValues" dxfId="411" priority="410"/>
  </conditionalFormatting>
  <conditionalFormatting sqref="H634">
    <cfRule type="duplicateValues" dxfId="410" priority="409"/>
  </conditionalFormatting>
  <conditionalFormatting sqref="H634">
    <cfRule type="duplicateValues" dxfId="409" priority="408"/>
  </conditionalFormatting>
  <conditionalFormatting sqref="H634">
    <cfRule type="duplicateValues" dxfId="408" priority="406"/>
    <cfRule type="duplicateValues" dxfId="407" priority="407"/>
  </conditionalFormatting>
  <conditionalFormatting sqref="H634">
    <cfRule type="duplicateValues" dxfId="406" priority="405"/>
  </conditionalFormatting>
  <conditionalFormatting sqref="H634">
    <cfRule type="duplicateValues" dxfId="405" priority="404"/>
  </conditionalFormatting>
  <conditionalFormatting sqref="H634">
    <cfRule type="duplicateValues" dxfId="404" priority="403"/>
  </conditionalFormatting>
  <conditionalFormatting sqref="H634">
    <cfRule type="duplicateValues" dxfId="403" priority="402"/>
  </conditionalFormatting>
  <conditionalFormatting sqref="H631:H634">
    <cfRule type="duplicateValues" dxfId="402" priority="401"/>
  </conditionalFormatting>
  <conditionalFormatting sqref="H631:H634">
    <cfRule type="duplicateValues" dxfId="401" priority="400"/>
  </conditionalFormatting>
  <conditionalFormatting sqref="H631:H634">
    <cfRule type="duplicateValues" dxfId="400" priority="418"/>
  </conditionalFormatting>
  <conditionalFormatting sqref="H631:H634">
    <cfRule type="duplicateValues" dxfId="399" priority="399"/>
  </conditionalFormatting>
  <conditionalFormatting sqref="H635:H637">
    <cfRule type="duplicateValues" dxfId="398" priority="398"/>
  </conditionalFormatting>
  <conditionalFormatting sqref="H635:H637">
    <cfRule type="duplicateValues" dxfId="397" priority="397"/>
  </conditionalFormatting>
  <conditionalFormatting sqref="H635:H637">
    <cfRule type="duplicateValues" dxfId="396" priority="395"/>
    <cfRule type="duplicateValues" dxfId="395" priority="396"/>
  </conditionalFormatting>
  <conditionalFormatting sqref="H635:H637">
    <cfRule type="duplicateValues" dxfId="394" priority="394"/>
  </conditionalFormatting>
  <conditionalFormatting sqref="H638:H639">
    <cfRule type="duplicateValues" dxfId="393" priority="393"/>
  </conditionalFormatting>
  <conditionalFormatting sqref="H638:H639">
    <cfRule type="duplicateValues" dxfId="392" priority="392"/>
  </conditionalFormatting>
  <conditionalFormatting sqref="H638:H639">
    <cfRule type="duplicateValues" dxfId="391" priority="390"/>
    <cfRule type="duplicateValues" dxfId="390" priority="391"/>
  </conditionalFormatting>
  <conditionalFormatting sqref="H641:H642">
    <cfRule type="duplicateValues" dxfId="389" priority="389"/>
  </conditionalFormatting>
  <conditionalFormatting sqref="H641:H642">
    <cfRule type="duplicateValues" dxfId="388" priority="388"/>
  </conditionalFormatting>
  <conditionalFormatting sqref="H641:H642">
    <cfRule type="duplicateValues" dxfId="387" priority="386"/>
    <cfRule type="duplicateValues" dxfId="386" priority="387"/>
  </conditionalFormatting>
  <conditionalFormatting sqref="H640">
    <cfRule type="duplicateValues" dxfId="385" priority="385"/>
  </conditionalFormatting>
  <conditionalFormatting sqref="H640">
    <cfRule type="duplicateValues" dxfId="384" priority="384"/>
  </conditionalFormatting>
  <conditionalFormatting sqref="H640:H642">
    <cfRule type="duplicateValues" dxfId="383" priority="383"/>
  </conditionalFormatting>
  <conditionalFormatting sqref="H643">
    <cfRule type="duplicateValues" dxfId="382" priority="382"/>
  </conditionalFormatting>
  <conditionalFormatting sqref="H643">
    <cfRule type="duplicateValues" dxfId="381" priority="381"/>
  </conditionalFormatting>
  <conditionalFormatting sqref="H643">
    <cfRule type="duplicateValues" dxfId="380" priority="379"/>
    <cfRule type="duplicateValues" dxfId="379" priority="380"/>
  </conditionalFormatting>
  <conditionalFormatting sqref="H644:H646">
    <cfRule type="duplicateValues" dxfId="378" priority="378"/>
  </conditionalFormatting>
  <conditionalFormatting sqref="H644:H646">
    <cfRule type="duplicateValues" dxfId="377" priority="377"/>
  </conditionalFormatting>
  <conditionalFormatting sqref="H644:H646">
    <cfRule type="duplicateValues" dxfId="376" priority="375"/>
    <cfRule type="duplicateValues" dxfId="375" priority="376"/>
  </conditionalFormatting>
  <conditionalFormatting sqref="H647">
    <cfRule type="duplicateValues" dxfId="374" priority="374"/>
  </conditionalFormatting>
  <conditionalFormatting sqref="H647">
    <cfRule type="duplicateValues" dxfId="373" priority="373"/>
  </conditionalFormatting>
  <conditionalFormatting sqref="H647">
    <cfRule type="duplicateValues" dxfId="372" priority="371"/>
    <cfRule type="duplicateValues" dxfId="371" priority="372"/>
  </conditionalFormatting>
  <conditionalFormatting sqref="H648:H653">
    <cfRule type="duplicateValues" dxfId="370" priority="370"/>
  </conditionalFormatting>
  <conditionalFormatting sqref="H648:H653">
    <cfRule type="duplicateValues" dxfId="369" priority="369"/>
  </conditionalFormatting>
  <conditionalFormatting sqref="H648:H653">
    <cfRule type="duplicateValues" dxfId="368" priority="367"/>
    <cfRule type="duplicateValues" dxfId="367" priority="368"/>
  </conditionalFormatting>
  <conditionalFormatting sqref="H648:H653">
    <cfRule type="duplicateValues" dxfId="366" priority="366"/>
  </conditionalFormatting>
  <conditionalFormatting sqref="H654">
    <cfRule type="duplicateValues" dxfId="365" priority="365"/>
  </conditionalFormatting>
  <conditionalFormatting sqref="H654">
    <cfRule type="duplicateValues" dxfId="364" priority="364"/>
  </conditionalFormatting>
  <conditionalFormatting sqref="H654">
    <cfRule type="duplicateValues" dxfId="363" priority="362"/>
    <cfRule type="duplicateValues" dxfId="362" priority="363"/>
  </conditionalFormatting>
  <conditionalFormatting sqref="H654">
    <cfRule type="duplicateValues" dxfId="361" priority="361"/>
  </conditionalFormatting>
  <conditionalFormatting sqref="H655">
    <cfRule type="duplicateValues" dxfId="360" priority="360"/>
  </conditionalFormatting>
  <conditionalFormatting sqref="H655">
    <cfRule type="duplicateValues" dxfId="359" priority="359"/>
  </conditionalFormatting>
  <conditionalFormatting sqref="H655">
    <cfRule type="duplicateValues" dxfId="358" priority="357"/>
    <cfRule type="duplicateValues" dxfId="357" priority="358"/>
  </conditionalFormatting>
  <conditionalFormatting sqref="H655">
    <cfRule type="duplicateValues" dxfId="356" priority="356"/>
  </conditionalFormatting>
  <conditionalFormatting sqref="H656:H657">
    <cfRule type="duplicateValues" dxfId="355" priority="355"/>
  </conditionalFormatting>
  <conditionalFormatting sqref="H656:H657">
    <cfRule type="duplicateValues" dxfId="354" priority="354"/>
  </conditionalFormatting>
  <conditionalFormatting sqref="H656:H657">
    <cfRule type="duplicateValues" dxfId="353" priority="352"/>
    <cfRule type="duplicateValues" dxfId="352" priority="353"/>
  </conditionalFormatting>
  <conditionalFormatting sqref="H656:H657">
    <cfRule type="duplicateValues" dxfId="351" priority="351"/>
  </conditionalFormatting>
  <conditionalFormatting sqref="H658:H660">
    <cfRule type="duplicateValues" dxfId="350" priority="350"/>
  </conditionalFormatting>
  <conditionalFormatting sqref="H658:H660">
    <cfRule type="duplicateValues" dxfId="349" priority="349"/>
  </conditionalFormatting>
  <conditionalFormatting sqref="H658:H660">
    <cfRule type="duplicateValues" dxfId="348" priority="347"/>
    <cfRule type="duplicateValues" dxfId="347" priority="348"/>
  </conditionalFormatting>
  <conditionalFormatting sqref="H658:H660">
    <cfRule type="duplicateValues" dxfId="346" priority="346"/>
  </conditionalFormatting>
  <conditionalFormatting sqref="H661">
    <cfRule type="duplicateValues" dxfId="345" priority="345"/>
  </conditionalFormatting>
  <conditionalFormatting sqref="H661">
    <cfRule type="duplicateValues" dxfId="344" priority="344"/>
  </conditionalFormatting>
  <conditionalFormatting sqref="H661">
    <cfRule type="duplicateValues" dxfId="343" priority="342"/>
    <cfRule type="duplicateValues" dxfId="342" priority="343"/>
  </conditionalFormatting>
  <conditionalFormatting sqref="H661">
    <cfRule type="duplicateValues" dxfId="341" priority="341"/>
  </conditionalFormatting>
  <conditionalFormatting sqref="H662">
    <cfRule type="duplicateValues" dxfId="340" priority="340"/>
  </conditionalFormatting>
  <conditionalFormatting sqref="H662">
    <cfRule type="duplicateValues" dxfId="339" priority="339"/>
  </conditionalFormatting>
  <conditionalFormatting sqref="H662">
    <cfRule type="duplicateValues" dxfId="338" priority="337"/>
    <cfRule type="duplicateValues" dxfId="337" priority="338"/>
  </conditionalFormatting>
  <conditionalFormatting sqref="H662">
    <cfRule type="duplicateValues" dxfId="336" priority="336"/>
  </conditionalFormatting>
  <conditionalFormatting sqref="H663">
    <cfRule type="duplicateValues" dxfId="335" priority="335"/>
  </conditionalFormatting>
  <conditionalFormatting sqref="H663">
    <cfRule type="duplicateValues" dxfId="334" priority="334"/>
  </conditionalFormatting>
  <conditionalFormatting sqref="H663">
    <cfRule type="duplicateValues" dxfId="333" priority="332"/>
    <cfRule type="duplicateValues" dxfId="332" priority="333"/>
  </conditionalFormatting>
  <conditionalFormatting sqref="H663">
    <cfRule type="duplicateValues" dxfId="331" priority="331"/>
  </conditionalFormatting>
  <conditionalFormatting sqref="H664">
    <cfRule type="duplicateValues" dxfId="330" priority="330"/>
  </conditionalFormatting>
  <conditionalFormatting sqref="H664">
    <cfRule type="duplicateValues" dxfId="329" priority="329"/>
  </conditionalFormatting>
  <conditionalFormatting sqref="H664">
    <cfRule type="duplicateValues" dxfId="328" priority="327"/>
    <cfRule type="duplicateValues" dxfId="327" priority="328"/>
  </conditionalFormatting>
  <conditionalFormatting sqref="H664">
    <cfRule type="duplicateValues" dxfId="326" priority="326"/>
  </conditionalFormatting>
  <conditionalFormatting sqref="H665">
    <cfRule type="duplicateValues" dxfId="325" priority="325"/>
  </conditionalFormatting>
  <conditionalFormatting sqref="H665">
    <cfRule type="duplicateValues" dxfId="324" priority="324"/>
  </conditionalFormatting>
  <conditionalFormatting sqref="H665">
    <cfRule type="duplicateValues" dxfId="323" priority="322"/>
    <cfRule type="duplicateValues" dxfId="322" priority="323"/>
  </conditionalFormatting>
  <conditionalFormatting sqref="H665">
    <cfRule type="duplicateValues" dxfId="321" priority="321"/>
  </conditionalFormatting>
  <conditionalFormatting sqref="H666">
    <cfRule type="duplicateValues" dxfId="320" priority="320"/>
  </conditionalFormatting>
  <conditionalFormatting sqref="H666">
    <cfRule type="duplicateValues" dxfId="319" priority="319"/>
  </conditionalFormatting>
  <conditionalFormatting sqref="H666">
    <cfRule type="duplicateValues" dxfId="318" priority="317"/>
    <cfRule type="duplicateValues" dxfId="317" priority="318"/>
  </conditionalFormatting>
  <conditionalFormatting sqref="H666">
    <cfRule type="duplicateValues" dxfId="316" priority="316"/>
  </conditionalFormatting>
  <conditionalFormatting sqref="H667">
    <cfRule type="duplicateValues" dxfId="315" priority="315"/>
  </conditionalFormatting>
  <conditionalFormatting sqref="H667">
    <cfRule type="duplicateValues" dxfId="314" priority="314"/>
  </conditionalFormatting>
  <conditionalFormatting sqref="H667">
    <cfRule type="duplicateValues" dxfId="313" priority="312"/>
    <cfRule type="duplicateValues" dxfId="312" priority="313"/>
  </conditionalFormatting>
  <conditionalFormatting sqref="H667">
    <cfRule type="duplicateValues" dxfId="311" priority="311"/>
  </conditionalFormatting>
  <conditionalFormatting sqref="H666:H667">
    <cfRule type="duplicateValues" dxfId="310" priority="310"/>
  </conditionalFormatting>
  <conditionalFormatting sqref="H668">
    <cfRule type="duplicateValues" dxfId="309" priority="309"/>
  </conditionalFormatting>
  <conditionalFormatting sqref="H668">
    <cfRule type="duplicateValues" dxfId="308" priority="308"/>
  </conditionalFormatting>
  <conditionalFormatting sqref="H668">
    <cfRule type="duplicateValues" dxfId="307" priority="306"/>
    <cfRule type="duplicateValues" dxfId="306" priority="307"/>
  </conditionalFormatting>
  <conditionalFormatting sqref="H668">
    <cfRule type="duplicateValues" dxfId="305" priority="305"/>
  </conditionalFormatting>
  <conditionalFormatting sqref="H668">
    <cfRule type="duplicateValues" dxfId="304" priority="304"/>
  </conditionalFormatting>
  <conditionalFormatting sqref="H669">
    <cfRule type="duplicateValues" dxfId="303" priority="303"/>
  </conditionalFormatting>
  <conditionalFormatting sqref="H669">
    <cfRule type="duplicateValues" dxfId="302" priority="302"/>
  </conditionalFormatting>
  <conditionalFormatting sqref="H669">
    <cfRule type="duplicateValues" dxfId="301" priority="300"/>
    <cfRule type="duplicateValues" dxfId="300" priority="301"/>
  </conditionalFormatting>
  <conditionalFormatting sqref="H669">
    <cfRule type="duplicateValues" dxfId="299" priority="299"/>
  </conditionalFormatting>
  <conditionalFormatting sqref="H669">
    <cfRule type="duplicateValues" dxfId="298" priority="298"/>
  </conditionalFormatting>
  <conditionalFormatting sqref="H670">
    <cfRule type="duplicateValues" dxfId="297" priority="297"/>
  </conditionalFormatting>
  <conditionalFormatting sqref="H670">
    <cfRule type="duplicateValues" dxfId="296" priority="296"/>
  </conditionalFormatting>
  <conditionalFormatting sqref="H670">
    <cfRule type="duplicateValues" dxfId="295" priority="294"/>
    <cfRule type="duplicateValues" dxfId="294" priority="295"/>
  </conditionalFormatting>
  <conditionalFormatting sqref="H670">
    <cfRule type="duplicateValues" dxfId="293" priority="293"/>
  </conditionalFormatting>
  <conditionalFormatting sqref="H671">
    <cfRule type="duplicateValues" dxfId="292" priority="292"/>
  </conditionalFormatting>
  <conditionalFormatting sqref="H671">
    <cfRule type="duplicateValues" dxfId="291" priority="291"/>
  </conditionalFormatting>
  <conditionalFormatting sqref="H671">
    <cfRule type="duplicateValues" dxfId="290" priority="289"/>
    <cfRule type="duplicateValues" dxfId="289" priority="290"/>
  </conditionalFormatting>
  <conditionalFormatting sqref="H671">
    <cfRule type="duplicateValues" dxfId="288" priority="288"/>
  </conditionalFormatting>
  <conditionalFormatting sqref="H670:H671">
    <cfRule type="duplicateValues" dxfId="287" priority="287"/>
  </conditionalFormatting>
  <conditionalFormatting sqref="H672:H673">
    <cfRule type="duplicateValues" dxfId="286" priority="286"/>
  </conditionalFormatting>
  <conditionalFormatting sqref="H672:H673">
    <cfRule type="duplicateValues" dxfId="285" priority="285"/>
  </conditionalFormatting>
  <conditionalFormatting sqref="H672:H673">
    <cfRule type="duplicateValues" dxfId="284" priority="283"/>
    <cfRule type="duplicateValues" dxfId="283" priority="284"/>
  </conditionalFormatting>
  <conditionalFormatting sqref="H672:H673">
    <cfRule type="duplicateValues" dxfId="282" priority="282"/>
  </conditionalFormatting>
  <conditionalFormatting sqref="H672:H673">
    <cfRule type="duplicateValues" dxfId="281" priority="281"/>
  </conditionalFormatting>
  <conditionalFormatting sqref="H674:H677">
    <cfRule type="duplicateValues" dxfId="280" priority="280"/>
  </conditionalFormatting>
  <conditionalFormatting sqref="H674:H677">
    <cfRule type="duplicateValues" dxfId="279" priority="279"/>
  </conditionalFormatting>
  <conditionalFormatting sqref="H674:H677">
    <cfRule type="duplicateValues" dxfId="278" priority="277"/>
    <cfRule type="duplicateValues" dxfId="277" priority="278"/>
  </conditionalFormatting>
  <conditionalFormatting sqref="H674:H677">
    <cfRule type="duplicateValues" dxfId="276" priority="276"/>
  </conditionalFormatting>
  <conditionalFormatting sqref="H674:H677">
    <cfRule type="duplicateValues" dxfId="275" priority="275"/>
  </conditionalFormatting>
  <conditionalFormatting sqref="H678:H683">
    <cfRule type="duplicateValues" dxfId="274" priority="274"/>
  </conditionalFormatting>
  <conditionalFormatting sqref="H678:H683">
    <cfRule type="duplicateValues" dxfId="273" priority="273"/>
  </conditionalFormatting>
  <conditionalFormatting sqref="H678:H683">
    <cfRule type="duplicateValues" dxfId="272" priority="271"/>
    <cfRule type="duplicateValues" dxfId="271" priority="272"/>
  </conditionalFormatting>
  <conditionalFormatting sqref="H678:H683">
    <cfRule type="duplicateValues" dxfId="270" priority="270"/>
  </conditionalFormatting>
  <conditionalFormatting sqref="H678:H683">
    <cfRule type="duplicateValues" dxfId="269" priority="269"/>
  </conditionalFormatting>
  <conditionalFormatting sqref="H678:H683">
    <cfRule type="duplicateValues" dxfId="268" priority="268"/>
  </conditionalFormatting>
  <conditionalFormatting sqref="H684:H685 H694">
    <cfRule type="duplicateValues" dxfId="267" priority="267"/>
  </conditionalFormatting>
  <conditionalFormatting sqref="H684:H685 H694">
    <cfRule type="duplicateValues" dxfId="266" priority="266"/>
  </conditionalFormatting>
  <conditionalFormatting sqref="H684:H685 H694">
    <cfRule type="duplicateValues" dxfId="265" priority="264"/>
    <cfRule type="duplicateValues" dxfId="264" priority="265"/>
  </conditionalFormatting>
  <conditionalFormatting sqref="H684:H685">
    <cfRule type="duplicateValues" dxfId="263" priority="263"/>
  </conditionalFormatting>
  <conditionalFormatting sqref="H684:H685">
    <cfRule type="duplicateValues" dxfId="262" priority="262"/>
  </conditionalFormatting>
  <conditionalFormatting sqref="H684:H685">
    <cfRule type="duplicateValues" dxfId="261" priority="261"/>
  </conditionalFormatting>
  <conditionalFormatting sqref="H695:H697">
    <cfRule type="duplicateValues" dxfId="260" priority="260"/>
  </conditionalFormatting>
  <conditionalFormatting sqref="H699 H701">
    <cfRule type="duplicateValues" dxfId="259" priority="259"/>
  </conditionalFormatting>
  <conditionalFormatting sqref="H702:H706">
    <cfRule type="duplicateValues" dxfId="258" priority="258"/>
  </conditionalFormatting>
  <conditionalFormatting sqref="H702:H747 H749">
    <cfRule type="duplicateValues" dxfId="257" priority="257"/>
  </conditionalFormatting>
  <conditionalFormatting sqref="H707:H709">
    <cfRule type="duplicateValues" dxfId="256" priority="256"/>
  </conditionalFormatting>
  <conditionalFormatting sqref="H710:H712">
    <cfRule type="duplicateValues" dxfId="255" priority="255"/>
  </conditionalFormatting>
  <conditionalFormatting sqref="H713">
    <cfRule type="duplicateValues" dxfId="254" priority="254"/>
  </conditionalFormatting>
  <conditionalFormatting sqref="H714">
    <cfRule type="duplicateValues" dxfId="253" priority="253"/>
  </conditionalFormatting>
  <conditionalFormatting sqref="H715:H717">
    <cfRule type="duplicateValues" dxfId="252" priority="252"/>
  </conditionalFormatting>
  <conditionalFormatting sqref="H718">
    <cfRule type="duplicateValues" dxfId="251" priority="251"/>
  </conditionalFormatting>
  <conditionalFormatting sqref="H718">
    <cfRule type="duplicateValues" dxfId="250" priority="250"/>
  </conditionalFormatting>
  <conditionalFormatting sqref="H719:H720">
    <cfRule type="duplicateValues" dxfId="249" priority="249"/>
  </conditionalFormatting>
  <conditionalFormatting sqref="H719:H720">
    <cfRule type="duplicateValues" dxfId="248" priority="248"/>
  </conditionalFormatting>
  <conditionalFormatting sqref="H721">
    <cfRule type="duplicateValues" dxfId="247" priority="247"/>
  </conditionalFormatting>
  <conditionalFormatting sqref="H722:H725">
    <cfRule type="duplicateValues" dxfId="246" priority="246"/>
  </conditionalFormatting>
  <conditionalFormatting sqref="H722:H725">
    <cfRule type="duplicateValues" dxfId="245" priority="245"/>
  </conditionalFormatting>
  <conditionalFormatting sqref="H726:H730">
    <cfRule type="duplicateValues" dxfId="244" priority="244"/>
  </conditionalFormatting>
  <conditionalFormatting sqref="H726:H730">
    <cfRule type="duplicateValues" dxfId="243" priority="243"/>
  </conditionalFormatting>
  <conditionalFormatting sqref="H731">
    <cfRule type="duplicateValues" dxfId="242" priority="242"/>
  </conditionalFormatting>
  <conditionalFormatting sqref="H731">
    <cfRule type="duplicateValues" dxfId="241" priority="241"/>
  </conditionalFormatting>
  <conditionalFormatting sqref="H732:H736">
    <cfRule type="duplicateValues" dxfId="240" priority="240"/>
  </conditionalFormatting>
  <conditionalFormatting sqref="H732:H736">
    <cfRule type="duplicateValues" dxfId="239" priority="239"/>
  </conditionalFormatting>
  <conditionalFormatting sqref="H737">
    <cfRule type="duplicateValues" dxfId="238" priority="238"/>
  </conditionalFormatting>
  <conditionalFormatting sqref="H737">
    <cfRule type="duplicateValues" dxfId="237" priority="237"/>
  </conditionalFormatting>
  <conditionalFormatting sqref="H738:H739">
    <cfRule type="duplicateValues" dxfId="236" priority="236"/>
  </conditionalFormatting>
  <conditionalFormatting sqref="H738:H739">
    <cfRule type="duplicateValues" dxfId="235" priority="235"/>
  </conditionalFormatting>
  <conditionalFormatting sqref="H740:H741">
    <cfRule type="duplicateValues" dxfId="234" priority="234"/>
  </conditionalFormatting>
  <conditionalFormatting sqref="H740:H741">
    <cfRule type="duplicateValues" dxfId="233" priority="233"/>
  </conditionalFormatting>
  <conditionalFormatting sqref="H742:H743">
    <cfRule type="duplicateValues" dxfId="232" priority="232"/>
  </conditionalFormatting>
  <conditionalFormatting sqref="H742:H743">
    <cfRule type="duplicateValues" dxfId="231" priority="231"/>
  </conditionalFormatting>
  <conditionalFormatting sqref="H744">
    <cfRule type="duplicateValues" dxfId="230" priority="230"/>
  </conditionalFormatting>
  <conditionalFormatting sqref="H744">
    <cfRule type="duplicateValues" dxfId="229" priority="229"/>
  </conditionalFormatting>
  <conditionalFormatting sqref="H745:H746">
    <cfRule type="duplicateValues" dxfId="228" priority="228"/>
  </conditionalFormatting>
  <conditionalFormatting sqref="H745:H746">
    <cfRule type="duplicateValues" dxfId="227" priority="227"/>
  </conditionalFormatting>
  <conditionalFormatting sqref="H747">
    <cfRule type="duplicateValues" dxfId="226" priority="226"/>
  </conditionalFormatting>
  <conditionalFormatting sqref="H747">
    <cfRule type="duplicateValues" dxfId="225" priority="225"/>
  </conditionalFormatting>
  <conditionalFormatting sqref="H749">
    <cfRule type="duplicateValues" dxfId="224" priority="224"/>
  </conditionalFormatting>
  <conditionalFormatting sqref="H749">
    <cfRule type="duplicateValues" dxfId="223" priority="223"/>
  </conditionalFormatting>
  <conditionalFormatting sqref="H750:H764">
    <cfRule type="duplicateValues" dxfId="222" priority="222"/>
  </conditionalFormatting>
  <conditionalFormatting sqref="H765">
    <cfRule type="duplicateValues" dxfId="221" priority="221"/>
  </conditionalFormatting>
  <conditionalFormatting sqref="H766:H767">
    <cfRule type="duplicateValues" dxfId="220" priority="220"/>
  </conditionalFormatting>
  <conditionalFormatting sqref="H768:H771 H773">
    <cfRule type="duplicateValues" dxfId="219" priority="219"/>
  </conditionalFormatting>
  <conditionalFormatting sqref="H774:H786">
    <cfRule type="duplicateValues" dxfId="218" priority="218"/>
  </conditionalFormatting>
  <conditionalFormatting sqref="H774:H791 H795:H796 H793">
    <cfRule type="duplicateValues" dxfId="217" priority="217"/>
  </conditionalFormatting>
  <conditionalFormatting sqref="H787">
    <cfRule type="duplicateValues" dxfId="216" priority="216"/>
  </conditionalFormatting>
  <conditionalFormatting sqref="H788">
    <cfRule type="duplicateValues" dxfId="215" priority="215"/>
  </conditionalFormatting>
  <conditionalFormatting sqref="H790">
    <cfRule type="duplicateValues" dxfId="214" priority="214"/>
  </conditionalFormatting>
  <conditionalFormatting sqref="H789">
    <cfRule type="duplicateValues" dxfId="213" priority="213"/>
  </conditionalFormatting>
  <conditionalFormatting sqref="H791">
    <cfRule type="duplicateValues" dxfId="212" priority="212"/>
  </conditionalFormatting>
  <conditionalFormatting sqref="H793">
    <cfRule type="duplicateValues" dxfId="211" priority="211"/>
  </conditionalFormatting>
  <conditionalFormatting sqref="H795">
    <cfRule type="duplicateValues" dxfId="210" priority="210"/>
  </conditionalFormatting>
  <conditionalFormatting sqref="H796">
    <cfRule type="duplicateValues" dxfId="209" priority="209"/>
  </conditionalFormatting>
  <conditionalFormatting sqref="H821 H810 H801 H797:H798">
    <cfRule type="duplicateValues" dxfId="208" priority="208"/>
  </conditionalFormatting>
  <conditionalFormatting sqref="H821 H810 H801 H797:H799">
    <cfRule type="duplicateValues" dxfId="207" priority="207"/>
  </conditionalFormatting>
  <conditionalFormatting sqref="H821 H810 H797:H803">
    <cfRule type="duplicateValues" dxfId="206" priority="206"/>
  </conditionalFormatting>
  <conditionalFormatting sqref="H821 H797:H810">
    <cfRule type="duplicateValues" dxfId="205" priority="205"/>
  </conditionalFormatting>
  <conditionalFormatting sqref="H821">
    <cfRule type="duplicateValues" dxfId="204" priority="204"/>
  </conditionalFormatting>
  <conditionalFormatting sqref="H821 H797:H815">
    <cfRule type="duplicateValues" dxfId="203" priority="203"/>
  </conditionalFormatting>
  <conditionalFormatting sqref="H821 H797:H817">
    <cfRule type="duplicateValues" dxfId="202" priority="202"/>
  </conditionalFormatting>
  <conditionalFormatting sqref="H799">
    <cfRule type="duplicateValues" dxfId="201" priority="201"/>
  </conditionalFormatting>
  <conditionalFormatting sqref="H800">
    <cfRule type="duplicateValues" dxfId="200" priority="200"/>
  </conditionalFormatting>
  <conditionalFormatting sqref="H800">
    <cfRule type="duplicateValues" dxfId="199" priority="199"/>
  </conditionalFormatting>
  <conditionalFormatting sqref="H802">
    <cfRule type="duplicateValues" dxfId="198" priority="198"/>
  </conditionalFormatting>
  <conditionalFormatting sqref="H802">
    <cfRule type="duplicateValues" dxfId="197" priority="197"/>
  </conditionalFormatting>
  <conditionalFormatting sqref="H803">
    <cfRule type="duplicateValues" dxfId="196" priority="196"/>
  </conditionalFormatting>
  <conditionalFormatting sqref="H803">
    <cfRule type="duplicateValues" dxfId="195" priority="195"/>
  </conditionalFormatting>
  <conditionalFormatting sqref="H804">
    <cfRule type="duplicateValues" dxfId="194" priority="194"/>
  </conditionalFormatting>
  <conditionalFormatting sqref="H804">
    <cfRule type="duplicateValues" dxfId="193" priority="193"/>
  </conditionalFormatting>
  <conditionalFormatting sqref="H804">
    <cfRule type="duplicateValues" dxfId="192" priority="192"/>
  </conditionalFormatting>
  <conditionalFormatting sqref="H805">
    <cfRule type="duplicateValues" dxfId="191" priority="191"/>
  </conditionalFormatting>
  <conditionalFormatting sqref="H805">
    <cfRule type="duplicateValues" dxfId="190" priority="190"/>
  </conditionalFormatting>
  <conditionalFormatting sqref="H805">
    <cfRule type="duplicateValues" dxfId="189" priority="189"/>
  </conditionalFormatting>
  <conditionalFormatting sqref="H806">
    <cfRule type="duplicateValues" dxfId="188" priority="188"/>
  </conditionalFormatting>
  <conditionalFormatting sqref="H806">
    <cfRule type="duplicateValues" dxfId="187" priority="187"/>
  </conditionalFormatting>
  <conditionalFormatting sqref="H806">
    <cfRule type="duplicateValues" dxfId="186" priority="186"/>
  </conditionalFormatting>
  <conditionalFormatting sqref="H807">
    <cfRule type="duplicateValues" dxfId="185" priority="185"/>
  </conditionalFormatting>
  <conditionalFormatting sqref="H807">
    <cfRule type="duplicateValues" dxfId="184" priority="184"/>
  </conditionalFormatting>
  <conditionalFormatting sqref="H807">
    <cfRule type="duplicateValues" dxfId="183" priority="183"/>
  </conditionalFormatting>
  <conditionalFormatting sqref="H808">
    <cfRule type="duplicateValues" dxfId="182" priority="182"/>
  </conditionalFormatting>
  <conditionalFormatting sqref="H808">
    <cfRule type="duplicateValues" dxfId="181" priority="181"/>
  </conditionalFormatting>
  <conditionalFormatting sqref="H808">
    <cfRule type="duplicateValues" dxfId="180" priority="180"/>
  </conditionalFormatting>
  <conditionalFormatting sqref="H809">
    <cfRule type="duplicateValues" dxfId="179" priority="179"/>
  </conditionalFormatting>
  <conditionalFormatting sqref="H809">
    <cfRule type="duplicateValues" dxfId="178" priority="178"/>
  </conditionalFormatting>
  <conditionalFormatting sqref="H809">
    <cfRule type="duplicateValues" dxfId="177" priority="177"/>
  </conditionalFormatting>
  <conditionalFormatting sqref="H811">
    <cfRule type="duplicateValues" dxfId="176" priority="176"/>
  </conditionalFormatting>
  <conditionalFormatting sqref="H811">
    <cfRule type="duplicateValues" dxfId="175" priority="175"/>
  </conditionalFormatting>
  <conditionalFormatting sqref="H811">
    <cfRule type="duplicateValues" dxfId="174" priority="174"/>
  </conditionalFormatting>
  <conditionalFormatting sqref="H811">
    <cfRule type="duplicateValues" dxfId="173" priority="173"/>
  </conditionalFormatting>
  <conditionalFormatting sqref="H811">
    <cfRule type="duplicateValues" dxfId="172" priority="172"/>
  </conditionalFormatting>
  <conditionalFormatting sqref="H812">
    <cfRule type="duplicateValues" dxfId="171" priority="171"/>
  </conditionalFormatting>
  <conditionalFormatting sqref="H812">
    <cfRule type="duplicateValues" dxfId="170" priority="170"/>
  </conditionalFormatting>
  <conditionalFormatting sqref="H812">
    <cfRule type="duplicateValues" dxfId="169" priority="169"/>
  </conditionalFormatting>
  <conditionalFormatting sqref="H812">
    <cfRule type="duplicateValues" dxfId="168" priority="168"/>
  </conditionalFormatting>
  <conditionalFormatting sqref="H812">
    <cfRule type="duplicateValues" dxfId="167" priority="167"/>
  </conditionalFormatting>
  <conditionalFormatting sqref="H813">
    <cfRule type="duplicateValues" dxfId="166" priority="166"/>
  </conditionalFormatting>
  <conditionalFormatting sqref="H813">
    <cfRule type="duplicateValues" dxfId="165" priority="165"/>
  </conditionalFormatting>
  <conditionalFormatting sqref="H813">
    <cfRule type="duplicateValues" dxfId="164" priority="164"/>
  </conditionalFormatting>
  <conditionalFormatting sqref="H813">
    <cfRule type="duplicateValues" dxfId="163" priority="163"/>
  </conditionalFormatting>
  <conditionalFormatting sqref="H813">
    <cfRule type="duplicateValues" dxfId="162" priority="162"/>
  </conditionalFormatting>
  <conditionalFormatting sqref="H814">
    <cfRule type="duplicateValues" dxfId="161" priority="161"/>
  </conditionalFormatting>
  <conditionalFormatting sqref="H814">
    <cfRule type="duplicateValues" dxfId="160" priority="160"/>
  </conditionalFormatting>
  <conditionalFormatting sqref="H814">
    <cfRule type="duplicateValues" dxfId="159" priority="159"/>
  </conditionalFormatting>
  <conditionalFormatting sqref="H814">
    <cfRule type="duplicateValues" dxfId="158" priority="158"/>
  </conditionalFormatting>
  <conditionalFormatting sqref="H814">
    <cfRule type="duplicateValues" dxfId="157" priority="157"/>
  </conditionalFormatting>
  <conditionalFormatting sqref="H815">
    <cfRule type="duplicateValues" dxfId="156" priority="156"/>
  </conditionalFormatting>
  <conditionalFormatting sqref="H815">
    <cfRule type="duplicateValues" dxfId="155" priority="155"/>
  </conditionalFormatting>
  <conditionalFormatting sqref="H815">
    <cfRule type="duplicateValues" dxfId="154" priority="154"/>
  </conditionalFormatting>
  <conditionalFormatting sqref="H815">
    <cfRule type="duplicateValues" dxfId="153" priority="153"/>
  </conditionalFormatting>
  <conditionalFormatting sqref="H815">
    <cfRule type="duplicateValues" dxfId="152" priority="152"/>
  </conditionalFormatting>
  <conditionalFormatting sqref="H816">
    <cfRule type="duplicateValues" dxfId="151" priority="151"/>
  </conditionalFormatting>
  <conditionalFormatting sqref="H816">
    <cfRule type="duplicateValues" dxfId="150" priority="150"/>
  </conditionalFormatting>
  <conditionalFormatting sqref="H816">
    <cfRule type="duplicateValues" dxfId="149" priority="149"/>
  </conditionalFormatting>
  <conditionalFormatting sqref="H816">
    <cfRule type="duplicateValues" dxfId="148" priority="148"/>
  </conditionalFormatting>
  <conditionalFormatting sqref="H816">
    <cfRule type="duplicateValues" dxfId="147" priority="147"/>
  </conditionalFormatting>
  <conditionalFormatting sqref="H816">
    <cfRule type="duplicateValues" dxfId="146" priority="146"/>
  </conditionalFormatting>
  <conditionalFormatting sqref="H817">
    <cfRule type="duplicateValues" dxfId="145" priority="145"/>
  </conditionalFormatting>
  <conditionalFormatting sqref="H817">
    <cfRule type="duplicateValues" dxfId="144" priority="144"/>
  </conditionalFormatting>
  <conditionalFormatting sqref="H817">
    <cfRule type="duplicateValues" dxfId="143" priority="143"/>
  </conditionalFormatting>
  <conditionalFormatting sqref="H817">
    <cfRule type="duplicateValues" dxfId="142" priority="142"/>
  </conditionalFormatting>
  <conditionalFormatting sqref="H817">
    <cfRule type="duplicateValues" dxfId="141" priority="141"/>
  </conditionalFormatting>
  <conditionalFormatting sqref="H817">
    <cfRule type="duplicateValues" dxfId="140" priority="140"/>
  </conditionalFormatting>
  <conditionalFormatting sqref="H818:H819">
    <cfRule type="duplicateValues" dxfId="139" priority="139"/>
  </conditionalFormatting>
  <conditionalFormatting sqref="H818:H819">
    <cfRule type="duplicateValues" dxfId="138" priority="138"/>
  </conditionalFormatting>
  <conditionalFormatting sqref="H818:H819">
    <cfRule type="duplicateValues" dxfId="137" priority="137"/>
  </conditionalFormatting>
  <conditionalFormatting sqref="H818:H819">
    <cfRule type="duplicateValues" dxfId="136" priority="136"/>
  </conditionalFormatting>
  <conditionalFormatting sqref="H818:H819">
    <cfRule type="duplicateValues" dxfId="135" priority="135"/>
  </conditionalFormatting>
  <conditionalFormatting sqref="H818:H819">
    <cfRule type="duplicateValues" dxfId="134" priority="134"/>
  </conditionalFormatting>
  <conditionalFormatting sqref="H818:H819">
    <cfRule type="duplicateValues" dxfId="133" priority="133"/>
  </conditionalFormatting>
  <conditionalFormatting sqref="H834:H840">
    <cfRule type="duplicateValues" dxfId="132" priority="132"/>
  </conditionalFormatting>
  <conditionalFormatting sqref="H841:H850">
    <cfRule type="duplicateValues" dxfId="131" priority="131"/>
  </conditionalFormatting>
  <conditionalFormatting sqref="H851:H852 H854">
    <cfRule type="duplicateValues" dxfId="130" priority="130"/>
  </conditionalFormatting>
  <conditionalFormatting sqref="H851:H852">
    <cfRule type="duplicateValues" dxfId="129" priority="129"/>
  </conditionalFormatting>
  <conditionalFormatting sqref="H855">
    <cfRule type="duplicateValues" dxfId="128" priority="128"/>
  </conditionalFormatting>
  <conditionalFormatting sqref="H855:H859">
    <cfRule type="duplicateValues" dxfId="127" priority="127"/>
  </conditionalFormatting>
  <conditionalFormatting sqref="H856">
    <cfRule type="duplicateValues" dxfId="126" priority="126"/>
  </conditionalFormatting>
  <conditionalFormatting sqref="H856">
    <cfRule type="duplicateValues" dxfId="125" priority="125"/>
  </conditionalFormatting>
  <conditionalFormatting sqref="H856">
    <cfRule type="duplicateValues" dxfId="124" priority="124"/>
  </conditionalFormatting>
  <conditionalFormatting sqref="H857">
    <cfRule type="duplicateValues" dxfId="123" priority="123"/>
  </conditionalFormatting>
  <conditionalFormatting sqref="H857">
    <cfRule type="duplicateValues" dxfId="122" priority="122"/>
  </conditionalFormatting>
  <conditionalFormatting sqref="H857">
    <cfRule type="duplicateValues" dxfId="121" priority="121"/>
  </conditionalFormatting>
  <conditionalFormatting sqref="H856:H857">
    <cfRule type="duplicateValues" dxfId="120" priority="120"/>
  </conditionalFormatting>
  <conditionalFormatting sqref="H856:H857">
    <cfRule type="duplicateValues" dxfId="119" priority="119"/>
  </conditionalFormatting>
  <conditionalFormatting sqref="H856:H857">
    <cfRule type="duplicateValues" dxfId="118" priority="118"/>
  </conditionalFormatting>
  <conditionalFormatting sqref="H858:H859">
    <cfRule type="duplicateValues" dxfId="117" priority="117"/>
  </conditionalFormatting>
  <conditionalFormatting sqref="H858:H859">
    <cfRule type="duplicateValues" dxfId="116" priority="116"/>
  </conditionalFormatting>
  <conditionalFormatting sqref="H858:H859">
    <cfRule type="duplicateValues" dxfId="115" priority="114"/>
    <cfRule type="duplicateValues" dxfId="114" priority="115"/>
  </conditionalFormatting>
  <conditionalFormatting sqref="H858:H859">
    <cfRule type="duplicateValues" dxfId="113" priority="113"/>
  </conditionalFormatting>
  <conditionalFormatting sqref="H860">
    <cfRule type="duplicateValues" dxfId="112" priority="112"/>
  </conditionalFormatting>
  <conditionalFormatting sqref="H862">
    <cfRule type="duplicateValues" dxfId="111" priority="111"/>
  </conditionalFormatting>
  <conditionalFormatting sqref="H862">
    <cfRule type="duplicateValues" dxfId="110" priority="110"/>
  </conditionalFormatting>
  <conditionalFormatting sqref="H862">
    <cfRule type="duplicateValues" dxfId="109" priority="109"/>
  </conditionalFormatting>
  <conditionalFormatting sqref="H862">
    <cfRule type="duplicateValues" dxfId="108" priority="108"/>
  </conditionalFormatting>
  <conditionalFormatting sqref="H862">
    <cfRule type="duplicateValues" dxfId="107" priority="107"/>
  </conditionalFormatting>
  <conditionalFormatting sqref="H860 H862">
    <cfRule type="duplicateValues" dxfId="106" priority="106"/>
  </conditionalFormatting>
  <conditionalFormatting sqref="H860">
    <cfRule type="duplicateValues" dxfId="105" priority="105"/>
  </conditionalFormatting>
  <conditionalFormatting sqref="H863:H876">
    <cfRule type="duplicateValues" dxfId="104" priority="104"/>
  </conditionalFormatting>
  <conditionalFormatting sqref="H863:H889">
    <cfRule type="duplicateValues" dxfId="103" priority="103"/>
  </conditionalFormatting>
  <conditionalFormatting sqref="H877:H879">
    <cfRule type="duplicateValues" dxfId="102" priority="102"/>
  </conditionalFormatting>
  <conditionalFormatting sqref="H881">
    <cfRule type="duplicateValues" dxfId="101" priority="101"/>
  </conditionalFormatting>
  <conditionalFormatting sqref="H880">
    <cfRule type="duplicateValues" dxfId="100" priority="100"/>
  </conditionalFormatting>
  <conditionalFormatting sqref="H882">
    <cfRule type="duplicateValues" dxfId="99" priority="99"/>
  </conditionalFormatting>
  <conditionalFormatting sqref="H896">
    <cfRule type="duplicateValues" dxfId="98" priority="98"/>
  </conditionalFormatting>
  <conditionalFormatting sqref="H896">
    <cfRule type="duplicateValues" dxfId="97" priority="97"/>
  </conditionalFormatting>
  <conditionalFormatting sqref="I165:I170 I172:I179">
    <cfRule type="duplicateValues" dxfId="96" priority="96"/>
  </conditionalFormatting>
  <conditionalFormatting sqref="I576 I578:I580 I582">
    <cfRule type="duplicateValues" dxfId="95" priority="95"/>
  </conditionalFormatting>
  <conditionalFormatting sqref="I584 I586">
    <cfRule type="duplicateValues" dxfId="94" priority="94"/>
  </conditionalFormatting>
  <conditionalFormatting sqref="I590:I591">
    <cfRule type="duplicateValues" dxfId="93" priority="93"/>
  </conditionalFormatting>
  <conditionalFormatting sqref="I592">
    <cfRule type="duplicateValues" dxfId="92" priority="92"/>
  </conditionalFormatting>
  <conditionalFormatting sqref="I593">
    <cfRule type="duplicateValues" dxfId="91" priority="91"/>
  </conditionalFormatting>
  <conditionalFormatting sqref="I595">
    <cfRule type="duplicateValues" dxfId="90" priority="90"/>
  </conditionalFormatting>
  <conditionalFormatting sqref="I596">
    <cfRule type="duplicateValues" dxfId="89" priority="89"/>
  </conditionalFormatting>
  <conditionalFormatting sqref="I597:I599">
    <cfRule type="duplicateValues" dxfId="88" priority="87"/>
  </conditionalFormatting>
  <conditionalFormatting sqref="I600:I601">
    <cfRule type="duplicateValues" dxfId="87" priority="88"/>
  </conditionalFormatting>
  <conditionalFormatting sqref="I603">
    <cfRule type="duplicateValues" dxfId="86" priority="86"/>
  </conditionalFormatting>
  <conditionalFormatting sqref="I605">
    <cfRule type="duplicateValues" dxfId="85" priority="85"/>
  </conditionalFormatting>
  <conditionalFormatting sqref="I606">
    <cfRule type="duplicateValues" dxfId="84" priority="84"/>
  </conditionalFormatting>
  <conditionalFormatting sqref="I607:I609">
    <cfRule type="duplicateValues" dxfId="83" priority="83"/>
  </conditionalFormatting>
  <conditionalFormatting sqref="I611:I612">
    <cfRule type="duplicateValues" dxfId="82" priority="82"/>
  </conditionalFormatting>
  <conditionalFormatting sqref="I613">
    <cfRule type="duplicateValues" dxfId="81" priority="81"/>
  </conditionalFormatting>
  <conditionalFormatting sqref="I614">
    <cfRule type="duplicateValues" dxfId="80" priority="80"/>
  </conditionalFormatting>
  <conditionalFormatting sqref="I635:I685 I625 I694 I627:I632">
    <cfRule type="duplicateValues" dxfId="79" priority="79"/>
  </conditionalFormatting>
  <conditionalFormatting sqref="I633">
    <cfRule type="duplicateValues" dxfId="78" priority="78"/>
  </conditionalFormatting>
  <conditionalFormatting sqref="I634">
    <cfRule type="duplicateValues" dxfId="77" priority="77"/>
  </conditionalFormatting>
  <conditionalFormatting sqref="I635:I637">
    <cfRule type="duplicateValues" dxfId="76" priority="76"/>
  </conditionalFormatting>
  <conditionalFormatting sqref="I774:I791 I795:I796 I793">
    <cfRule type="duplicateValues" dxfId="75" priority="75"/>
  </conditionalFormatting>
  <conditionalFormatting sqref="I821 I797:I819">
    <cfRule type="duplicateValues" dxfId="74" priority="74"/>
  </conditionalFormatting>
  <conditionalFormatting sqref="I863:I889">
    <cfRule type="duplicateValues" dxfId="73" priority="73"/>
  </conditionalFormatting>
  <conditionalFormatting sqref="I890:I894">
    <cfRule type="duplicateValues" dxfId="72" priority="72"/>
  </conditionalFormatting>
  <conditionalFormatting sqref="I896">
    <cfRule type="duplicateValues" dxfId="71" priority="71"/>
  </conditionalFormatting>
  <conditionalFormatting sqref="O165:O170 O172:O179">
    <cfRule type="cellIs" dxfId="70" priority="70" operator="lessThan">
      <formula>0</formula>
    </cfRule>
  </conditionalFormatting>
  <conditionalFormatting sqref="O180:O187 O189:O212">
    <cfRule type="cellIs" dxfId="69" priority="69" operator="lessThan">
      <formula>0</formula>
    </cfRule>
  </conditionalFormatting>
  <conditionalFormatting sqref="O213 O215:O220">
    <cfRule type="cellIs" dxfId="68" priority="68" operator="lessThan">
      <formula>0</formula>
    </cfRule>
  </conditionalFormatting>
  <conditionalFormatting sqref="O539:O541 O543 O545:O546 O548 O550 O552:O558 O560 O567 O569:O575 O562:O565 P564:AQ564">
    <cfRule type="cellIs" dxfId="67" priority="63" operator="lessThan">
      <formula>0</formula>
    </cfRule>
    <cfRule type="cellIs" dxfId="66" priority="64" operator="lessThan">
      <formula>0</formula>
    </cfRule>
    <cfRule type="cellIs" dxfId="65" priority="65" operator="lessThan">
      <formula>-1000</formula>
    </cfRule>
    <cfRule type="cellIs" dxfId="64" priority="66" operator="lessThan">
      <formula>-1000</formula>
    </cfRule>
    <cfRule type="cellIs" dxfId="63" priority="67" operator="lessThan">
      <formula>0</formula>
    </cfRule>
  </conditionalFormatting>
  <conditionalFormatting sqref="O580 O582">
    <cfRule type="cellIs" dxfId="62" priority="61" operator="lessThan">
      <formula>0</formula>
    </cfRule>
    <cfRule type="cellIs" dxfId="61" priority="62" operator="lessThan">
      <formula>0</formula>
    </cfRule>
  </conditionalFormatting>
  <conditionalFormatting sqref="O584 O586">
    <cfRule type="cellIs" dxfId="60" priority="59" operator="lessThan">
      <formula>0</formula>
    </cfRule>
    <cfRule type="cellIs" dxfId="59" priority="60" operator="lessThan">
      <formula>0</formula>
    </cfRule>
  </conditionalFormatting>
  <conditionalFormatting sqref="O588">
    <cfRule type="cellIs" dxfId="58" priority="54" operator="lessThan">
      <formula>0</formula>
    </cfRule>
    <cfRule type="cellIs" dxfId="57" priority="55" operator="lessThan">
      <formula>0</formula>
    </cfRule>
    <cfRule type="cellIs" dxfId="56" priority="56" operator="lessThan">
      <formula>-1000</formula>
    </cfRule>
    <cfRule type="cellIs" dxfId="55" priority="57" operator="lessThan">
      <formula>-1000</formula>
    </cfRule>
    <cfRule type="cellIs" dxfId="54" priority="58" operator="lessThan">
      <formula>0</formula>
    </cfRule>
  </conditionalFormatting>
  <conditionalFormatting sqref="O590:O591">
    <cfRule type="cellIs" dxfId="53" priority="52" operator="lessThan">
      <formula>0</formula>
    </cfRule>
    <cfRule type="cellIs" dxfId="52" priority="53" operator="lessThan">
      <formula>0</formula>
    </cfRule>
  </conditionalFormatting>
  <conditionalFormatting sqref="O593">
    <cfRule type="cellIs" dxfId="51" priority="50" operator="lessThan">
      <formula>0</formula>
    </cfRule>
    <cfRule type="cellIs" dxfId="50" priority="51" operator="lessThan">
      <formula>0</formula>
    </cfRule>
  </conditionalFormatting>
  <conditionalFormatting sqref="O595">
    <cfRule type="cellIs" dxfId="49" priority="48" operator="lessThan">
      <formula>0</formula>
    </cfRule>
    <cfRule type="cellIs" dxfId="48" priority="49" operator="lessThan">
      <formula>0</formula>
    </cfRule>
  </conditionalFormatting>
  <conditionalFormatting sqref="O596">
    <cfRule type="cellIs" dxfId="47" priority="46" operator="lessThan">
      <formula>0</formula>
    </cfRule>
    <cfRule type="cellIs" dxfId="46" priority="47" operator="lessThan">
      <formula>0</formula>
    </cfRule>
  </conditionalFormatting>
  <conditionalFormatting sqref="O597:O599">
    <cfRule type="cellIs" dxfId="45" priority="44" operator="lessThan">
      <formula>0</formula>
    </cfRule>
    <cfRule type="cellIs" dxfId="44" priority="45" operator="lessThan">
      <formula>0</formula>
    </cfRule>
  </conditionalFormatting>
  <conditionalFormatting sqref="O600:O601">
    <cfRule type="cellIs" dxfId="43" priority="42" operator="lessThan">
      <formula>0</formula>
    </cfRule>
    <cfRule type="cellIs" dxfId="42" priority="43" operator="lessThan">
      <formula>0</formula>
    </cfRule>
  </conditionalFormatting>
  <conditionalFormatting sqref="O603">
    <cfRule type="cellIs" dxfId="41" priority="41" operator="lessThan">
      <formula>0</formula>
    </cfRule>
  </conditionalFormatting>
  <conditionalFormatting sqref="O605">
    <cfRule type="cellIs" dxfId="40" priority="40" operator="lessThan">
      <formula>0</formula>
    </cfRule>
  </conditionalFormatting>
  <conditionalFormatting sqref="O606">
    <cfRule type="cellIs" dxfId="39" priority="39" operator="lessThan">
      <formula>0</formula>
    </cfRule>
  </conditionalFormatting>
  <conditionalFormatting sqref="O607:O609">
    <cfRule type="cellIs" dxfId="38" priority="37" operator="lessThan">
      <formula>0</formula>
    </cfRule>
    <cfRule type="cellIs" dxfId="37" priority="38" operator="lessThan">
      <formula>0</formula>
    </cfRule>
  </conditionalFormatting>
  <conditionalFormatting sqref="O611:O612">
    <cfRule type="cellIs" dxfId="36" priority="35" operator="lessThan">
      <formula>0</formula>
    </cfRule>
    <cfRule type="cellIs" dxfId="35" priority="36" operator="lessThan">
      <formula>0</formula>
    </cfRule>
  </conditionalFormatting>
  <conditionalFormatting sqref="O613">
    <cfRule type="cellIs" dxfId="34" priority="33" operator="lessThan">
      <formula>0</formula>
    </cfRule>
    <cfRule type="cellIs" dxfId="33" priority="34" operator="lessThan">
      <formula>0</formula>
    </cfRule>
  </conditionalFormatting>
  <conditionalFormatting sqref="O614">
    <cfRule type="cellIs" dxfId="32" priority="32" operator="lessThan">
      <formula>0</formula>
    </cfRule>
  </conditionalFormatting>
  <conditionalFormatting sqref="H626">
    <cfRule type="duplicateValues" dxfId="31" priority="31"/>
  </conditionalFormatting>
  <conditionalFormatting sqref="H626">
    <cfRule type="duplicateValues" dxfId="30" priority="30"/>
  </conditionalFormatting>
  <conditionalFormatting sqref="H626">
    <cfRule type="duplicateValues" dxfId="29" priority="28"/>
    <cfRule type="duplicateValues" dxfId="28" priority="29"/>
  </conditionalFormatting>
  <conditionalFormatting sqref="H626">
    <cfRule type="duplicateValues" dxfId="27" priority="27"/>
  </conditionalFormatting>
  <conditionalFormatting sqref="H626">
    <cfRule type="duplicateValues" dxfId="26" priority="26"/>
  </conditionalFormatting>
  <conditionalFormatting sqref="H626">
    <cfRule type="duplicateValues" dxfId="25" priority="25"/>
  </conditionalFormatting>
  <conditionalFormatting sqref="H626">
    <cfRule type="duplicateValues" dxfId="24" priority="24"/>
  </conditionalFormatting>
  <conditionalFormatting sqref="I626">
    <cfRule type="duplicateValues" dxfId="23" priority="23"/>
  </conditionalFormatting>
  <conditionalFormatting sqref="H687:H692">
    <cfRule type="duplicateValues" dxfId="22" priority="22"/>
  </conditionalFormatting>
  <conditionalFormatting sqref="H687:H692">
    <cfRule type="duplicateValues" dxfId="21" priority="21"/>
  </conditionalFormatting>
  <conditionalFormatting sqref="H687:H692">
    <cfRule type="duplicateValues" dxfId="20" priority="20"/>
  </conditionalFormatting>
  <conditionalFormatting sqref="H687:H692">
    <cfRule type="duplicateValues" dxfId="19" priority="18"/>
    <cfRule type="duplicateValues" dxfId="18" priority="19"/>
  </conditionalFormatting>
  <conditionalFormatting sqref="H687:H692">
    <cfRule type="duplicateValues" dxfId="17" priority="17"/>
  </conditionalFormatting>
  <conditionalFormatting sqref="H687:H692">
    <cfRule type="duplicateValues" dxfId="16" priority="16"/>
  </conditionalFormatting>
  <conditionalFormatting sqref="H687:H692">
    <cfRule type="duplicateValues" dxfId="15" priority="15"/>
  </conditionalFormatting>
  <conditionalFormatting sqref="I687:I692">
    <cfRule type="duplicateValues" dxfId="14" priority="14"/>
  </conditionalFormatting>
  <conditionalFormatting sqref="H686">
    <cfRule type="duplicateValues" dxfId="13" priority="13"/>
  </conditionalFormatting>
  <conditionalFormatting sqref="H686">
    <cfRule type="duplicateValues" dxfId="12" priority="12"/>
  </conditionalFormatting>
  <conditionalFormatting sqref="H686">
    <cfRule type="duplicateValues" dxfId="11" priority="11"/>
  </conditionalFormatting>
  <conditionalFormatting sqref="H686">
    <cfRule type="duplicateValues" dxfId="10" priority="9"/>
    <cfRule type="duplicateValues" dxfId="9" priority="10"/>
  </conditionalFormatting>
  <conditionalFormatting sqref="H686">
    <cfRule type="duplicateValues" dxfId="8" priority="8"/>
  </conditionalFormatting>
  <conditionalFormatting sqref="H686">
    <cfRule type="duplicateValues" dxfId="7" priority="7"/>
  </conditionalFormatting>
  <conditionalFormatting sqref="H686">
    <cfRule type="duplicateValues" dxfId="6" priority="6"/>
  </conditionalFormatting>
  <conditionalFormatting sqref="I686">
    <cfRule type="duplicateValues" dxfId="5" priority="5"/>
  </conditionalFormatting>
  <conditionalFormatting sqref="H792">
    <cfRule type="duplicateValues" dxfId="4" priority="4"/>
  </conditionalFormatting>
  <conditionalFormatting sqref="H792">
    <cfRule type="duplicateValues" dxfId="3" priority="3"/>
  </conditionalFormatting>
  <conditionalFormatting sqref="I792">
    <cfRule type="duplicateValues" dxfId="2" priority="2"/>
  </conditionalFormatting>
  <conditionalFormatting sqref="H890:H894">
    <cfRule type="duplicateValues" dxfId="1" priority="433"/>
  </conditionalFormatting>
  <conditionalFormatting sqref="H698">
    <cfRule type="duplicateValues" dxfId="0" priority="1"/>
  </conditionalFormatting>
  <pageMargins left="0.31496062992125984" right="0.31496062992125984" top="0.74803149606299213" bottom="0.74803149606299213" header="0.31496062992125984" footer="0.31496062992125984"/>
  <pageSetup scale="1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2021</vt:lpstr>
      <vt:lpstr>'RESERVAS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Holvey Ramirez Bermudez</dc:creator>
  <cp:lastModifiedBy>Holvey Ramirez Bermudez</cp:lastModifiedBy>
  <dcterms:created xsi:type="dcterms:W3CDTF">2023-01-06T14:45:16Z</dcterms:created>
  <dcterms:modified xsi:type="dcterms:W3CDTF">2023-01-06T15:08:35Z</dcterms:modified>
</cp:coreProperties>
</file>